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hisWorkbook" defaultThemeVersion="124226"/>
  <bookViews>
    <workbookView xWindow="360" yWindow="75" windowWidth="11355" windowHeight="7935"/>
  </bookViews>
  <sheets>
    <sheet name="Forța_tăietoare_de_bază_Fb " sheetId="2" r:id="rId1"/>
    <sheet name="Spectrul_de_Proiectare" sheetId="1" r:id="rId2"/>
    <sheet name="Spectrul_vertical" sheetId="4" r:id="rId3"/>
    <sheet name="Spectrul_de_Răspuns" sheetId="5" r:id="rId4"/>
    <sheet name="Date de intrare" sheetId="3" state="hidden" r:id="rId5"/>
  </sheets>
  <definedNames>
    <definedName name="ag">Spectrul_de_Proiectare!$K$4</definedName>
    <definedName name="ag_g">'Forța_tăietoare_de_bază_Fb '!$E$4</definedName>
    <definedName name="agv">Spectrul_vertical!$K$5</definedName>
    <definedName name="c_1">'Forța_tăietoare_de_bază_Fb '!$Q$4</definedName>
    <definedName name="c_2">'Forța_tăietoare_de_bază_Fb '!$Q$10</definedName>
    <definedName name="Data_DCH">'Date de intrare'!$G$2:$G$6</definedName>
    <definedName name="Data_DCL">'Date de intrare'!$I$2:$I$6</definedName>
    <definedName name="Data_DCM">'Date de intrare'!$H$2:$H$6</definedName>
    <definedName name="Data_ks">'Date de intrare'!$P$2:$P$339</definedName>
    <definedName name="Data_Loc.">'Date de intrare'!$M$2:$M$339</definedName>
    <definedName name="Data_Str.">'Date de intrare'!$F$2:$F$6</definedName>
    <definedName name="Data_TB">'Date de intrare'!$A$2:$A$4</definedName>
    <definedName name="Data_TC">'Date de intrare'!$O$2:$O$339</definedName>
    <definedName name="Data_TC_a">'Date de intrare'!$B$2:$B$4</definedName>
    <definedName name="Data_TD">'Date de intrare'!$C$2:$C$4</definedName>
    <definedName name="Data_αu_α1">'Date de intrare'!$K$2:$K$9</definedName>
    <definedName name="G_str">'Forța_tăietoare_de_bază_Fb '!$P$4</definedName>
    <definedName name="k_w1">'Forța_tăietoare_de_bază_Fb '!$M$4</definedName>
    <definedName name="k_w2">'Forța_tăietoare_de_bază_Fb '!$M$10</definedName>
    <definedName name="Localitate">'Forța_tăietoare_de_bază_Fb '!$B$4</definedName>
    <definedName name="q_0">Spectrul_de_Răspuns!$N$4</definedName>
    <definedName name="q_01">'Forța_tăietoare_de_bază_Fb '!$K$4</definedName>
    <definedName name="q_02">'Forța_tăietoare_de_bază_Fb '!$K$10</definedName>
    <definedName name="q_spd">Spectrul_de_Proiectare!$N$4</definedName>
    <definedName name="q_v">Spectrul_vertical!$N$5</definedName>
    <definedName name="qstr_1">'Forța_tăietoare_de_bază_Fb '!$O$4</definedName>
    <definedName name="qstr_2">'Forța_tăietoare_de_bază_Fb '!$O$10</definedName>
    <definedName name="T_1">'Forța_tăietoare_de_bază_Fb '!$H$2</definedName>
    <definedName name="T_2">'Forța_tăietoare_de_bază_Fb '!$H$8</definedName>
    <definedName name="TB">Spectrul_de_Proiectare!$G$4</definedName>
    <definedName name="TBv">Spectrul_vertical!$G$5</definedName>
    <definedName name="TC">'Forța_tăietoare_de_bază_Fb '!$C$4</definedName>
    <definedName name="TCv">Spectrul_vertical!$H$5</definedName>
    <definedName name="TD">Spectrul_de_Proiectare!$I$4</definedName>
    <definedName name="TDv">Spectrul_vertical!$I$5</definedName>
    <definedName name="αu_α1_1">'Forța_tăietoare_de_bază_Fb '!$L$4</definedName>
    <definedName name="αu_α1_2">'Forța_tăietoare_de_bază_Fb '!$L$10</definedName>
    <definedName name="β0_">'Forța_tăietoare_de_bază_Fb '!$D$4</definedName>
    <definedName name="β0_T1">'Forța_tăietoare_de_bază_Fb '!$H$4</definedName>
    <definedName name="β0_T2">'Forța_tăietoare_de_bază_Fb '!$H$10</definedName>
    <definedName name="β0v">Spectrul_vertical!$J$5</definedName>
    <definedName name="γI">'Forța_tăietoare_de_bază_Fb '!$F$4</definedName>
    <definedName name="η_sn">Spectrul_de_Răspuns!$M$4</definedName>
    <definedName name="η_spd">Spectrul_de_Proiectare!$M$4</definedName>
    <definedName name="η_sv">Spectrul_vertical!$M$5</definedName>
    <definedName name="ηq_1">'Forța_tăietoare_de_bază_Fb '!$N$4</definedName>
    <definedName name="ηq_2">'Forța_tăietoare_de_bază_Fb '!$N$10</definedName>
    <definedName name="λ">'Forța_tăietoare_de_bază_Fb '!$G$4</definedName>
  </definedNames>
  <calcPr calcId="145621"/>
</workbook>
</file>

<file path=xl/calcChain.xml><?xml version="1.0" encoding="utf-8"?>
<calcChain xmlns="http://schemas.openxmlformats.org/spreadsheetml/2006/main">
  <c r="C7" i="4" l="1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6" i="4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5" i="5"/>
  <c r="K4" i="5"/>
  <c r="K4" i="2" l="1"/>
  <c r="K10" i="2" l="1"/>
  <c r="E4" i="2" l="1"/>
  <c r="C4" i="2"/>
  <c r="B7" i="5"/>
  <c r="M4" i="5"/>
  <c r="J4" i="5"/>
  <c r="B8" i="4"/>
  <c r="O5" i="4"/>
  <c r="M5" i="4"/>
  <c r="B7" i="1"/>
  <c r="B8" i="1" s="1"/>
  <c r="O4" i="1"/>
  <c r="M4" i="1"/>
  <c r="J4" i="1"/>
  <c r="P10" i="2"/>
  <c r="O10" i="2"/>
  <c r="G10" i="2"/>
  <c r="F10" i="2"/>
  <c r="D10" i="2"/>
  <c r="B10" i="2"/>
  <c r="O4" i="2"/>
  <c r="N4" i="1" s="1"/>
  <c r="K4" i="1" l="1"/>
  <c r="I5" i="4"/>
  <c r="H4" i="5"/>
  <c r="G4" i="1"/>
  <c r="I4" i="1"/>
  <c r="I4" i="5" s="1"/>
  <c r="K5" i="4"/>
  <c r="E10" i="2"/>
  <c r="H5" i="4"/>
  <c r="G5" i="4" s="1"/>
  <c r="D8" i="1"/>
  <c r="H4" i="1"/>
  <c r="B8" i="5"/>
  <c r="B9" i="4"/>
  <c r="B9" i="1"/>
  <c r="D5" i="1"/>
  <c r="C10" i="2"/>
  <c r="C8" i="1" l="1"/>
  <c r="E8" i="1" s="1"/>
  <c r="F6" i="4"/>
  <c r="C5" i="1"/>
  <c r="C5" i="5"/>
  <c r="G4" i="5"/>
  <c r="C6" i="5"/>
  <c r="D6" i="1"/>
  <c r="C6" i="1" s="1"/>
  <c r="C7" i="5"/>
  <c r="H10" i="2"/>
  <c r="Q10" i="2" s="1"/>
  <c r="R10" i="2" s="1"/>
  <c r="H4" i="2"/>
  <c r="Q4" i="2" s="1"/>
  <c r="R4" i="2" s="1"/>
  <c r="D7" i="1"/>
  <c r="C7" i="1" s="1"/>
  <c r="B9" i="5"/>
  <c r="C8" i="5"/>
  <c r="B10" i="4"/>
  <c r="D9" i="1"/>
  <c r="C9" i="1" s="1"/>
  <c r="B10" i="1"/>
  <c r="E6" i="4" l="1"/>
  <c r="F8" i="5"/>
  <c r="F7" i="5"/>
  <c r="E7" i="4"/>
  <c r="F8" i="1"/>
  <c r="E8" i="4"/>
  <c r="F8" i="4"/>
  <c r="B10" i="5"/>
  <c r="C9" i="5"/>
  <c r="B11" i="4"/>
  <c r="F9" i="4"/>
  <c r="E9" i="4"/>
  <c r="E6" i="1"/>
  <c r="F6" i="1"/>
  <c r="F7" i="1"/>
  <c r="E7" i="1"/>
  <c r="E9" i="1"/>
  <c r="F9" i="1"/>
  <c r="F5" i="1"/>
  <c r="E5" i="1"/>
  <c r="B11" i="1"/>
  <c r="D10" i="1"/>
  <c r="C10" i="1" s="1"/>
  <c r="E7" i="5" l="1"/>
  <c r="E8" i="5"/>
  <c r="F5" i="5"/>
  <c r="E5" i="5"/>
  <c r="E6" i="5"/>
  <c r="F6" i="5"/>
  <c r="F7" i="4"/>
  <c r="F9" i="5"/>
  <c r="E9" i="5"/>
  <c r="B11" i="5"/>
  <c r="C10" i="5"/>
  <c r="B12" i="4"/>
  <c r="F10" i="4"/>
  <c r="E10" i="4"/>
  <c r="E10" i="1"/>
  <c r="F10" i="1"/>
  <c r="D11" i="1"/>
  <c r="C11" i="1" s="1"/>
  <c r="B12" i="1"/>
  <c r="E10" i="5" l="1"/>
  <c r="F10" i="5"/>
  <c r="B12" i="5"/>
  <c r="C11" i="5"/>
  <c r="B13" i="4"/>
  <c r="E11" i="4"/>
  <c r="F11" i="4"/>
  <c r="F11" i="1"/>
  <c r="E11" i="1"/>
  <c r="D12" i="1"/>
  <c r="C12" i="1" s="1"/>
  <c r="B13" i="1"/>
  <c r="E11" i="5" l="1"/>
  <c r="F11" i="5"/>
  <c r="B13" i="5"/>
  <c r="C12" i="5"/>
  <c r="F12" i="4"/>
  <c r="E12" i="4"/>
  <c r="B14" i="4"/>
  <c r="E12" i="1"/>
  <c r="F12" i="1"/>
  <c r="D13" i="1"/>
  <c r="C13" i="1" s="1"/>
  <c r="B14" i="1"/>
  <c r="C13" i="5" l="1"/>
  <c r="B14" i="5"/>
  <c r="F12" i="5"/>
  <c r="E12" i="5"/>
  <c r="F13" i="4"/>
  <c r="E13" i="4"/>
  <c r="B15" i="4"/>
  <c r="B15" i="1"/>
  <c r="D14" i="1"/>
  <c r="C14" i="1" s="1"/>
  <c r="F13" i="1"/>
  <c r="E13" i="1"/>
  <c r="F13" i="5" l="1"/>
  <c r="E13" i="5"/>
  <c r="C14" i="5"/>
  <c r="B15" i="5"/>
  <c r="F14" i="4"/>
  <c r="E14" i="4"/>
  <c r="B16" i="4"/>
  <c r="F14" i="1"/>
  <c r="E14" i="1"/>
  <c r="B16" i="1"/>
  <c r="D15" i="1"/>
  <c r="C15" i="1" s="1"/>
  <c r="E14" i="5" l="1"/>
  <c r="F14" i="5"/>
  <c r="B16" i="5"/>
  <c r="C15" i="5"/>
  <c r="E15" i="4"/>
  <c r="F15" i="4"/>
  <c r="B17" i="4"/>
  <c r="B17" i="1"/>
  <c r="D16" i="1"/>
  <c r="C16" i="1" s="1"/>
  <c r="F15" i="1"/>
  <c r="E15" i="1"/>
  <c r="F15" i="5" l="1"/>
  <c r="E15" i="5"/>
  <c r="B17" i="5"/>
  <c r="C16" i="5"/>
  <c r="B18" i="4"/>
  <c r="F16" i="4"/>
  <c r="E16" i="4"/>
  <c r="E16" i="1"/>
  <c r="F16" i="1"/>
  <c r="D17" i="1"/>
  <c r="C17" i="1" s="1"/>
  <c r="B18" i="1"/>
  <c r="F16" i="5" l="1"/>
  <c r="E16" i="5"/>
  <c r="B18" i="5"/>
  <c r="C17" i="5"/>
  <c r="B19" i="4"/>
  <c r="F17" i="4"/>
  <c r="E17" i="4"/>
  <c r="F17" i="1"/>
  <c r="E17" i="1"/>
  <c r="D18" i="1"/>
  <c r="C18" i="1" s="1"/>
  <c r="B19" i="1"/>
  <c r="F17" i="5" l="1"/>
  <c r="E17" i="5"/>
  <c r="B19" i="5"/>
  <c r="C18" i="5"/>
  <c r="F18" i="4"/>
  <c r="E18" i="4"/>
  <c r="B20" i="4"/>
  <c r="F18" i="1"/>
  <c r="E18" i="1"/>
  <c r="B20" i="1"/>
  <c r="D19" i="1"/>
  <c r="C19" i="1" s="1"/>
  <c r="F18" i="5" l="1"/>
  <c r="E18" i="5"/>
  <c r="B20" i="5"/>
  <c r="C19" i="5"/>
  <c r="B21" i="4"/>
  <c r="F19" i="4"/>
  <c r="E19" i="4"/>
  <c r="E19" i="1"/>
  <c r="F19" i="1"/>
  <c r="D20" i="1"/>
  <c r="C20" i="1" s="1"/>
  <c r="B21" i="1"/>
  <c r="E19" i="5" l="1"/>
  <c r="F19" i="5"/>
  <c r="B21" i="5"/>
  <c r="C20" i="5"/>
  <c r="B22" i="4"/>
  <c r="F20" i="4"/>
  <c r="E20" i="4"/>
  <c r="F20" i="1"/>
  <c r="E20" i="1"/>
  <c r="D21" i="1"/>
  <c r="C21" i="1" s="1"/>
  <c r="B22" i="1"/>
  <c r="F20" i="5" l="1"/>
  <c r="E20" i="5"/>
  <c r="B22" i="5"/>
  <c r="C21" i="5"/>
  <c r="B23" i="4"/>
  <c r="F21" i="4"/>
  <c r="E21" i="4"/>
  <c r="E21" i="1"/>
  <c r="F21" i="1"/>
  <c r="D22" i="1"/>
  <c r="C22" i="1" s="1"/>
  <c r="B23" i="1"/>
  <c r="F21" i="5" l="1"/>
  <c r="E21" i="5"/>
  <c r="C22" i="5"/>
  <c r="B23" i="5"/>
  <c r="B24" i="4"/>
  <c r="E22" i="4"/>
  <c r="F22" i="4"/>
  <c r="E22" i="1"/>
  <c r="F22" i="1"/>
  <c r="B24" i="1"/>
  <c r="D23" i="1"/>
  <c r="C23" i="1" s="1"/>
  <c r="F22" i="5" l="1"/>
  <c r="E22" i="5"/>
  <c r="C23" i="5"/>
  <c r="B24" i="5"/>
  <c r="F23" i="4"/>
  <c r="E23" i="4"/>
  <c r="B25" i="4"/>
  <c r="E23" i="1"/>
  <c r="F23" i="1"/>
  <c r="B25" i="1"/>
  <c r="D24" i="1"/>
  <c r="C24" i="1" s="1"/>
  <c r="E23" i="5" l="1"/>
  <c r="F23" i="5"/>
  <c r="C24" i="5"/>
  <c r="B25" i="5"/>
  <c r="F24" i="4"/>
  <c r="E24" i="4"/>
  <c r="B26" i="4"/>
  <c r="B26" i="1"/>
  <c r="D25" i="1"/>
  <c r="C25" i="1" s="1"/>
  <c r="F24" i="1"/>
  <c r="E24" i="1"/>
  <c r="E24" i="5" l="1"/>
  <c r="F24" i="5"/>
  <c r="B26" i="5"/>
  <c r="C25" i="5"/>
  <c r="B27" i="4"/>
  <c r="F25" i="4"/>
  <c r="E25" i="4"/>
  <c r="E25" i="1"/>
  <c r="F25" i="1"/>
  <c r="D26" i="1"/>
  <c r="C26" i="1" s="1"/>
  <c r="B27" i="1"/>
  <c r="F25" i="5" l="1"/>
  <c r="E25" i="5"/>
  <c r="C26" i="5"/>
  <c r="B27" i="5"/>
  <c r="E26" i="4"/>
  <c r="F26" i="4"/>
  <c r="B28" i="4"/>
  <c r="F26" i="1"/>
  <c r="E26" i="1"/>
  <c r="B28" i="1"/>
  <c r="D27" i="1"/>
  <c r="C27" i="1" s="1"/>
  <c r="F26" i="5" l="1"/>
  <c r="E26" i="5"/>
  <c r="C27" i="5"/>
  <c r="B28" i="5"/>
  <c r="B29" i="4"/>
  <c r="F27" i="4"/>
  <c r="E27" i="4"/>
  <c r="F27" i="1"/>
  <c r="E27" i="1"/>
  <c r="B29" i="1"/>
  <c r="D28" i="1"/>
  <c r="C28" i="1" s="1"/>
  <c r="E27" i="5" l="1"/>
  <c r="F27" i="5"/>
  <c r="C28" i="5"/>
  <c r="B29" i="5"/>
  <c r="B30" i="4"/>
  <c r="F28" i="4"/>
  <c r="E28" i="4"/>
  <c r="F28" i="1"/>
  <c r="E28" i="1"/>
  <c r="B30" i="1"/>
  <c r="D29" i="1"/>
  <c r="C29" i="1" s="1"/>
  <c r="E28" i="5" l="1"/>
  <c r="F28" i="5"/>
  <c r="B30" i="5"/>
  <c r="C29" i="5"/>
  <c r="F29" i="4"/>
  <c r="E29" i="4"/>
  <c r="B31" i="4"/>
  <c r="D30" i="1"/>
  <c r="C30" i="1" s="1"/>
  <c r="B31" i="1"/>
  <c r="E29" i="1"/>
  <c r="F29" i="1"/>
  <c r="E29" i="5" l="1"/>
  <c r="F29" i="5"/>
  <c r="B31" i="5"/>
  <c r="C30" i="5"/>
  <c r="B32" i="4"/>
  <c r="E30" i="4"/>
  <c r="F30" i="4"/>
  <c r="F30" i="1"/>
  <c r="E30" i="1"/>
  <c r="B32" i="1"/>
  <c r="D31" i="1"/>
  <c r="C31" i="1" s="1"/>
  <c r="F30" i="5" l="1"/>
  <c r="E30" i="5"/>
  <c r="B32" i="5"/>
  <c r="C31" i="5"/>
  <c r="E31" i="4"/>
  <c r="F31" i="4"/>
  <c r="B33" i="4"/>
  <c r="F31" i="1"/>
  <c r="E31" i="1"/>
  <c r="D32" i="1"/>
  <c r="C32" i="1" s="1"/>
  <c r="B33" i="1"/>
  <c r="E31" i="5" l="1"/>
  <c r="F31" i="5"/>
  <c r="B33" i="5"/>
  <c r="C32" i="5"/>
  <c r="E32" i="4"/>
  <c r="F32" i="4"/>
  <c r="B34" i="4"/>
  <c r="F32" i="1"/>
  <c r="E32" i="1"/>
  <c r="D33" i="1"/>
  <c r="C33" i="1" s="1"/>
  <c r="B34" i="1"/>
  <c r="F32" i="5" l="1"/>
  <c r="E32" i="5"/>
  <c r="B34" i="5"/>
  <c r="C33" i="5"/>
  <c r="F33" i="4"/>
  <c r="E33" i="4"/>
  <c r="B35" i="4"/>
  <c r="E33" i="1"/>
  <c r="F33" i="1"/>
  <c r="D34" i="1"/>
  <c r="C34" i="1" s="1"/>
  <c r="B35" i="1"/>
  <c r="F33" i="5" l="1"/>
  <c r="E33" i="5"/>
  <c r="B35" i="5"/>
  <c r="C34" i="5"/>
  <c r="E34" i="4"/>
  <c r="F34" i="4"/>
  <c r="B36" i="4"/>
  <c r="F34" i="1"/>
  <c r="E34" i="1"/>
  <c r="B36" i="1"/>
  <c r="D35" i="1"/>
  <c r="C35" i="1" s="1"/>
  <c r="F34" i="5" l="1"/>
  <c r="E34" i="5"/>
  <c r="B36" i="5"/>
  <c r="C35" i="5"/>
  <c r="B37" i="4"/>
  <c r="F35" i="4"/>
  <c r="E35" i="4"/>
  <c r="F35" i="1"/>
  <c r="E35" i="1"/>
  <c r="B37" i="1"/>
  <c r="D36" i="1"/>
  <c r="C36" i="1" s="1"/>
  <c r="E35" i="5" l="1"/>
  <c r="F35" i="5"/>
  <c r="B37" i="5"/>
  <c r="C36" i="5"/>
  <c r="F36" i="4"/>
  <c r="E36" i="4"/>
  <c r="B38" i="4"/>
  <c r="B38" i="1"/>
  <c r="D37" i="1"/>
  <c r="C37" i="1" s="1"/>
  <c r="F36" i="1"/>
  <c r="E36" i="1"/>
  <c r="F36" i="5" l="1"/>
  <c r="E36" i="5"/>
  <c r="B38" i="5"/>
  <c r="C37" i="5"/>
  <c r="F37" i="4"/>
  <c r="E37" i="4"/>
  <c r="B39" i="4"/>
  <c r="F37" i="1"/>
  <c r="E37" i="1"/>
  <c r="D38" i="1"/>
  <c r="C38" i="1" s="1"/>
  <c r="B39" i="1"/>
  <c r="F37" i="5" l="1"/>
  <c r="E37" i="5"/>
  <c r="C38" i="5"/>
  <c r="B39" i="5"/>
  <c r="E38" i="4"/>
  <c r="F38" i="4"/>
  <c r="B40" i="4"/>
  <c r="E38" i="1"/>
  <c r="F38" i="1"/>
  <c r="D39" i="1"/>
  <c r="C39" i="1" s="1"/>
  <c r="B40" i="1"/>
  <c r="F38" i="5" l="1"/>
  <c r="E38" i="5"/>
  <c r="C39" i="5"/>
  <c r="B40" i="5"/>
  <c r="B41" i="4"/>
  <c r="E39" i="4"/>
  <c r="F39" i="4"/>
  <c r="E39" i="1"/>
  <c r="F39" i="1"/>
  <c r="B41" i="1"/>
  <c r="D40" i="1"/>
  <c r="C40" i="1" s="1"/>
  <c r="E39" i="5" l="1"/>
  <c r="F39" i="5"/>
  <c r="C40" i="5"/>
  <c r="B41" i="5"/>
  <c r="F40" i="4"/>
  <c r="E40" i="4"/>
  <c r="B42" i="4"/>
  <c r="F40" i="1"/>
  <c r="E40" i="1"/>
  <c r="B42" i="1"/>
  <c r="D41" i="1"/>
  <c r="C41" i="1" s="1"/>
  <c r="F40" i="5" l="1"/>
  <c r="E40" i="5"/>
  <c r="B42" i="5"/>
  <c r="C41" i="5"/>
  <c r="F41" i="4"/>
  <c r="E41" i="4"/>
  <c r="B43" i="4"/>
  <c r="F41" i="1"/>
  <c r="E41" i="1"/>
  <c r="D42" i="1"/>
  <c r="C42" i="1" s="1"/>
  <c r="B43" i="1"/>
  <c r="E41" i="5" l="1"/>
  <c r="F41" i="5"/>
  <c r="C42" i="5"/>
  <c r="B43" i="5"/>
  <c r="B44" i="4"/>
  <c r="E42" i="4"/>
  <c r="F42" i="4"/>
  <c r="E42" i="1"/>
  <c r="F42" i="1"/>
  <c r="D43" i="1"/>
  <c r="C43" i="1" s="1"/>
  <c r="B44" i="1"/>
  <c r="F42" i="5" l="1"/>
  <c r="E42" i="5"/>
  <c r="C43" i="5"/>
  <c r="B44" i="5"/>
  <c r="B45" i="4"/>
  <c r="F43" i="4"/>
  <c r="E43" i="4"/>
  <c r="F43" i="1"/>
  <c r="E43" i="1"/>
  <c r="B45" i="1"/>
  <c r="D44" i="1"/>
  <c r="C44" i="1" s="1"/>
  <c r="E43" i="5" l="1"/>
  <c r="F43" i="5"/>
  <c r="C44" i="5"/>
  <c r="B45" i="5"/>
  <c r="F44" i="4"/>
  <c r="E44" i="4"/>
  <c r="B46" i="4"/>
  <c r="F44" i="1"/>
  <c r="E44" i="1"/>
  <c r="B46" i="1"/>
  <c r="D45" i="1"/>
  <c r="C45" i="1" s="1"/>
  <c r="E44" i="5" l="1"/>
  <c r="F44" i="5"/>
  <c r="B46" i="5"/>
  <c r="C45" i="5"/>
  <c r="F45" i="4"/>
  <c r="E45" i="4"/>
  <c r="B47" i="4"/>
  <c r="F45" i="1"/>
  <c r="E45" i="1"/>
  <c r="D46" i="1"/>
  <c r="C46" i="1" s="1"/>
  <c r="B47" i="1"/>
  <c r="E45" i="5" l="1"/>
  <c r="F45" i="5"/>
  <c r="B47" i="5"/>
  <c r="C46" i="5"/>
  <c r="F46" i="4"/>
  <c r="E46" i="4"/>
  <c r="B48" i="4"/>
  <c r="E46" i="1"/>
  <c r="F46" i="1"/>
  <c r="D47" i="1"/>
  <c r="C47" i="1" s="1"/>
  <c r="B48" i="1"/>
  <c r="F46" i="5" l="1"/>
  <c r="E46" i="5"/>
  <c r="B48" i="5"/>
  <c r="C47" i="5"/>
  <c r="E47" i="4"/>
  <c r="F47" i="4"/>
  <c r="B49" i="4"/>
  <c r="E47" i="1"/>
  <c r="F47" i="1"/>
  <c r="B49" i="1"/>
  <c r="D48" i="1"/>
  <c r="C48" i="1" s="1"/>
  <c r="E47" i="5" l="1"/>
  <c r="F47" i="5"/>
  <c r="B49" i="5"/>
  <c r="C48" i="5"/>
  <c r="B50" i="4"/>
  <c r="E48" i="4"/>
  <c r="F48" i="4"/>
  <c r="F48" i="1"/>
  <c r="E48" i="1"/>
  <c r="D49" i="1"/>
  <c r="C49" i="1" s="1"/>
  <c r="B50" i="1"/>
  <c r="F48" i="5" l="1"/>
  <c r="E48" i="5"/>
  <c r="B50" i="5"/>
  <c r="C49" i="5"/>
  <c r="F49" i="4"/>
  <c r="E49" i="4"/>
  <c r="B51" i="4"/>
  <c r="F49" i="1"/>
  <c r="E49" i="1"/>
  <c r="D50" i="1"/>
  <c r="C50" i="1" s="1"/>
  <c r="B51" i="1"/>
  <c r="F49" i="5" l="1"/>
  <c r="E49" i="5"/>
  <c r="B51" i="5"/>
  <c r="C50" i="5"/>
  <c r="F50" i="4"/>
  <c r="E50" i="4"/>
  <c r="B52" i="4"/>
  <c r="E50" i="1"/>
  <c r="F50" i="1"/>
  <c r="D51" i="1"/>
  <c r="C51" i="1" s="1"/>
  <c r="B52" i="1"/>
  <c r="F50" i="5" l="1"/>
  <c r="E50" i="5"/>
  <c r="B52" i="5"/>
  <c r="C51" i="5"/>
  <c r="E51" i="4"/>
  <c r="F51" i="4"/>
  <c r="B53" i="4"/>
  <c r="E51" i="1"/>
  <c r="F51" i="1"/>
  <c r="B53" i="1"/>
  <c r="D52" i="1"/>
  <c r="C52" i="1" s="1"/>
  <c r="E51" i="5" l="1"/>
  <c r="F51" i="5"/>
  <c r="B53" i="5"/>
  <c r="C52" i="5"/>
  <c r="B54" i="4"/>
  <c r="F52" i="4"/>
  <c r="E52" i="4"/>
  <c r="F52" i="1"/>
  <c r="E52" i="1"/>
  <c r="B54" i="1"/>
  <c r="D53" i="1"/>
  <c r="C53" i="1" s="1"/>
  <c r="F52" i="5" l="1"/>
  <c r="E52" i="5"/>
  <c r="B54" i="5"/>
  <c r="C53" i="5"/>
  <c r="F53" i="4"/>
  <c r="E53" i="4"/>
  <c r="B55" i="4"/>
  <c r="F53" i="1"/>
  <c r="E53" i="1"/>
  <c r="D54" i="1"/>
  <c r="C54" i="1" s="1"/>
  <c r="B55" i="1"/>
  <c r="F53" i="5" l="1"/>
  <c r="E53" i="5"/>
  <c r="C54" i="5"/>
  <c r="B55" i="5"/>
  <c r="F54" i="4"/>
  <c r="E54" i="4"/>
  <c r="B56" i="4"/>
  <c r="E54" i="1"/>
  <c r="F54" i="1"/>
  <c r="D55" i="1"/>
  <c r="C55" i="1" s="1"/>
  <c r="B56" i="1"/>
  <c r="F54" i="5" l="1"/>
  <c r="E54" i="5"/>
  <c r="C55" i="5"/>
  <c r="B56" i="5"/>
  <c r="B57" i="4"/>
  <c r="E55" i="4"/>
  <c r="F55" i="4"/>
  <c r="E55" i="1"/>
  <c r="F55" i="1"/>
  <c r="B57" i="1"/>
  <c r="D56" i="1"/>
  <c r="C56" i="1" s="1"/>
  <c r="E55" i="5" l="1"/>
  <c r="F55" i="5"/>
  <c r="C56" i="5"/>
  <c r="B57" i="5"/>
  <c r="B58" i="4"/>
  <c r="E56" i="4"/>
  <c r="F56" i="4"/>
  <c r="F56" i="1"/>
  <c r="E56" i="1"/>
  <c r="D57" i="1"/>
  <c r="C57" i="1" s="1"/>
  <c r="B58" i="1"/>
  <c r="E56" i="5" l="1"/>
  <c r="F56" i="5"/>
  <c r="B58" i="5"/>
  <c r="C57" i="5"/>
  <c r="F57" i="4"/>
  <c r="E57" i="4"/>
  <c r="B59" i="4"/>
  <c r="F57" i="1"/>
  <c r="E57" i="1"/>
  <c r="D58" i="1"/>
  <c r="C58" i="1" s="1"/>
  <c r="B59" i="1"/>
  <c r="F57" i="5" l="1"/>
  <c r="E57" i="5"/>
  <c r="C58" i="5"/>
  <c r="B59" i="5"/>
  <c r="B60" i="4"/>
  <c r="F58" i="4"/>
  <c r="E58" i="4"/>
  <c r="E58" i="1"/>
  <c r="F58" i="1"/>
  <c r="D59" i="1"/>
  <c r="C59" i="1" s="1"/>
  <c r="B60" i="1"/>
  <c r="F58" i="5" l="1"/>
  <c r="E58" i="5"/>
  <c r="C59" i="5"/>
  <c r="B60" i="5"/>
  <c r="B61" i="4"/>
  <c r="E59" i="4"/>
  <c r="F59" i="4"/>
  <c r="F59" i="1"/>
  <c r="E59" i="1"/>
  <c r="B61" i="1"/>
  <c r="D60" i="1"/>
  <c r="C60" i="1" s="1"/>
  <c r="E59" i="5" l="1"/>
  <c r="F59" i="5"/>
  <c r="C60" i="5"/>
  <c r="B61" i="5"/>
  <c r="B62" i="4"/>
  <c r="F60" i="4"/>
  <c r="E60" i="4"/>
  <c r="F60" i="1"/>
  <c r="E60" i="1"/>
  <c r="B62" i="1"/>
  <c r="D61" i="1"/>
  <c r="C61" i="1" s="1"/>
  <c r="E60" i="5" l="1"/>
  <c r="F60" i="5"/>
  <c r="B62" i="5"/>
  <c r="C61" i="5"/>
  <c r="F61" i="4"/>
  <c r="E61" i="4"/>
  <c r="B63" i="4"/>
  <c r="F61" i="1"/>
  <c r="E61" i="1"/>
  <c r="D62" i="1"/>
  <c r="C62" i="1" s="1"/>
  <c r="B63" i="1"/>
  <c r="E61" i="5" l="1"/>
  <c r="F61" i="5"/>
  <c r="B63" i="5"/>
  <c r="C62" i="5"/>
  <c r="F62" i="4"/>
  <c r="E62" i="4"/>
  <c r="B64" i="4"/>
  <c r="E62" i="1"/>
  <c r="F62" i="1"/>
  <c r="D63" i="1"/>
  <c r="C63" i="1" s="1"/>
  <c r="B64" i="1"/>
  <c r="F62" i="5" l="1"/>
  <c r="E62" i="5"/>
  <c r="B64" i="5"/>
  <c r="C63" i="5"/>
  <c r="B65" i="4"/>
  <c r="E63" i="4"/>
  <c r="F63" i="4"/>
  <c r="E63" i="1"/>
  <c r="F63" i="1"/>
  <c r="B65" i="1"/>
  <c r="D64" i="1"/>
  <c r="C64" i="1" s="1"/>
  <c r="E63" i="5" l="1"/>
  <c r="F63" i="5"/>
  <c r="B65" i="5"/>
  <c r="C64" i="5"/>
  <c r="B66" i="4"/>
  <c r="E64" i="4"/>
  <c r="F64" i="4"/>
  <c r="F64" i="1"/>
  <c r="E64" i="1"/>
  <c r="B66" i="1"/>
  <c r="D65" i="1"/>
  <c r="C65" i="1" s="1"/>
  <c r="F64" i="5" l="1"/>
  <c r="E64" i="5"/>
  <c r="B66" i="5"/>
  <c r="C65" i="5"/>
  <c r="F65" i="4"/>
  <c r="E65" i="4"/>
  <c r="B67" i="4"/>
  <c r="F65" i="1"/>
  <c r="E65" i="1"/>
  <c r="D66" i="1"/>
  <c r="C66" i="1" s="1"/>
  <c r="B67" i="1"/>
  <c r="F65" i="5" l="1"/>
  <c r="E65" i="5"/>
  <c r="B67" i="5"/>
  <c r="C66" i="5"/>
  <c r="F66" i="4"/>
  <c r="E66" i="4"/>
  <c r="B68" i="4"/>
  <c r="E66" i="1"/>
  <c r="F66" i="1"/>
  <c r="D67" i="1"/>
  <c r="C67" i="1" s="1"/>
  <c r="B68" i="1"/>
  <c r="F66" i="5" l="1"/>
  <c r="E66" i="5"/>
  <c r="B68" i="5"/>
  <c r="C67" i="5"/>
  <c r="B69" i="4"/>
  <c r="E67" i="4"/>
  <c r="F67" i="4"/>
  <c r="F67" i="1"/>
  <c r="E67" i="1"/>
  <c r="B69" i="1"/>
  <c r="D68" i="1"/>
  <c r="C68" i="1" s="1"/>
  <c r="E67" i="5" l="1"/>
  <c r="F67" i="5"/>
  <c r="B69" i="5"/>
  <c r="C68" i="5"/>
  <c r="B70" i="4"/>
  <c r="F68" i="4"/>
  <c r="E68" i="4"/>
  <c r="F68" i="1"/>
  <c r="E68" i="1"/>
  <c r="B70" i="1"/>
  <c r="D69" i="1"/>
  <c r="C69" i="1" s="1"/>
  <c r="F68" i="5" l="1"/>
  <c r="E68" i="5"/>
  <c r="B70" i="5"/>
  <c r="C69" i="5"/>
  <c r="F69" i="4"/>
  <c r="E69" i="4"/>
  <c r="B71" i="4"/>
  <c r="F69" i="1"/>
  <c r="E69" i="1"/>
  <c r="D70" i="1"/>
  <c r="C70" i="1" s="1"/>
  <c r="B71" i="1"/>
  <c r="F69" i="5" l="1"/>
  <c r="E69" i="5"/>
  <c r="C70" i="5"/>
  <c r="B71" i="5"/>
  <c r="F70" i="4"/>
  <c r="E70" i="4"/>
  <c r="B72" i="4"/>
  <c r="E70" i="1"/>
  <c r="F70" i="1"/>
  <c r="D71" i="1"/>
  <c r="C71" i="1" s="1"/>
  <c r="B72" i="1"/>
  <c r="F70" i="5" l="1"/>
  <c r="E70" i="5"/>
  <c r="C71" i="5"/>
  <c r="B72" i="5"/>
  <c r="E71" i="4"/>
  <c r="F71" i="4"/>
  <c r="B73" i="4"/>
  <c r="E71" i="1"/>
  <c r="F71" i="1"/>
  <c r="B73" i="1"/>
  <c r="D72" i="1"/>
  <c r="C72" i="1" s="1"/>
  <c r="E71" i="5" l="1"/>
  <c r="F71" i="5"/>
  <c r="C72" i="5"/>
  <c r="B73" i="5"/>
  <c r="E72" i="4"/>
  <c r="F72" i="4"/>
  <c r="B74" i="4"/>
  <c r="F72" i="1"/>
  <c r="E72" i="1"/>
  <c r="D73" i="1"/>
  <c r="C73" i="1" s="1"/>
  <c r="B74" i="1"/>
  <c r="F72" i="5" l="1"/>
  <c r="E72" i="5"/>
  <c r="B74" i="5"/>
  <c r="C73" i="5"/>
  <c r="F73" i="4"/>
  <c r="E73" i="4"/>
  <c r="B75" i="4"/>
  <c r="F73" i="1"/>
  <c r="E73" i="1"/>
  <c r="D74" i="1"/>
  <c r="C74" i="1" s="1"/>
  <c r="B75" i="1"/>
  <c r="F73" i="5" l="1"/>
  <c r="E73" i="5"/>
  <c r="C74" i="5"/>
  <c r="B75" i="5"/>
  <c r="B76" i="4"/>
  <c r="F74" i="4"/>
  <c r="E74" i="4"/>
  <c r="E74" i="1"/>
  <c r="F74" i="1"/>
  <c r="D75" i="1"/>
  <c r="C75" i="1" s="1"/>
  <c r="B76" i="1"/>
  <c r="F74" i="5" l="1"/>
  <c r="E74" i="5"/>
  <c r="C75" i="5"/>
  <c r="B76" i="5"/>
  <c r="B77" i="4"/>
  <c r="E75" i="4"/>
  <c r="F75" i="4"/>
  <c r="F75" i="1"/>
  <c r="E75" i="1"/>
  <c r="B77" i="1"/>
  <c r="D76" i="1"/>
  <c r="C76" i="1" s="1"/>
  <c r="E75" i="5" l="1"/>
  <c r="F75" i="5"/>
  <c r="C76" i="5"/>
  <c r="B77" i="5"/>
  <c r="B78" i="4"/>
  <c r="F76" i="4"/>
  <c r="E76" i="4"/>
  <c r="F76" i="1"/>
  <c r="E76" i="1"/>
  <c r="B78" i="1"/>
  <c r="D77" i="1"/>
  <c r="C77" i="1" s="1"/>
  <c r="E76" i="5" l="1"/>
  <c r="F76" i="5"/>
  <c r="B78" i="5"/>
  <c r="C77" i="5"/>
  <c r="F77" i="4"/>
  <c r="E77" i="4"/>
  <c r="B79" i="4"/>
  <c r="F77" i="1"/>
  <c r="E77" i="1"/>
  <c r="D78" i="1"/>
  <c r="C78" i="1" s="1"/>
  <c r="B79" i="1"/>
  <c r="E77" i="5" l="1"/>
  <c r="F77" i="5"/>
  <c r="C78" i="5"/>
  <c r="B79" i="5"/>
  <c r="F78" i="4"/>
  <c r="E78" i="4"/>
  <c r="B80" i="4"/>
  <c r="E78" i="1"/>
  <c r="F78" i="1"/>
  <c r="D79" i="1"/>
  <c r="C79" i="1" s="1"/>
  <c r="B80" i="1"/>
  <c r="F78" i="5" l="1"/>
  <c r="E78" i="5"/>
  <c r="C79" i="5"/>
  <c r="B80" i="5"/>
  <c r="E79" i="4"/>
  <c r="F79" i="4"/>
  <c r="B81" i="4"/>
  <c r="E79" i="1"/>
  <c r="F79" i="1"/>
  <c r="B81" i="1"/>
  <c r="D80" i="1"/>
  <c r="C80" i="1" s="1"/>
  <c r="E79" i="5" l="1"/>
  <c r="F79" i="5"/>
  <c r="C80" i="5"/>
  <c r="B81" i="5"/>
  <c r="B82" i="4"/>
  <c r="E80" i="4"/>
  <c r="F80" i="4"/>
  <c r="F80" i="1"/>
  <c r="E80" i="1"/>
  <c r="B82" i="1"/>
  <c r="D81" i="1"/>
  <c r="C81" i="1" s="1"/>
  <c r="F80" i="5" l="1"/>
  <c r="E80" i="5"/>
  <c r="B82" i="5"/>
  <c r="C81" i="5"/>
  <c r="F81" i="4"/>
  <c r="E81" i="4"/>
  <c r="B83" i="4"/>
  <c r="F81" i="1"/>
  <c r="E81" i="1"/>
  <c r="D82" i="1"/>
  <c r="C82" i="1" s="1"/>
  <c r="B83" i="1"/>
  <c r="F81" i="5" l="1"/>
  <c r="E81" i="5"/>
  <c r="B83" i="5"/>
  <c r="C82" i="5"/>
  <c r="F82" i="4"/>
  <c r="E82" i="4"/>
  <c r="B84" i="4"/>
  <c r="E82" i="1"/>
  <c r="F82" i="1"/>
  <c r="D83" i="1"/>
  <c r="C83" i="1" s="1"/>
  <c r="B84" i="1"/>
  <c r="F82" i="5" l="1"/>
  <c r="E82" i="5"/>
  <c r="B84" i="5"/>
  <c r="C83" i="5"/>
  <c r="B85" i="4"/>
  <c r="E83" i="4"/>
  <c r="F83" i="4"/>
  <c r="F83" i="1"/>
  <c r="E83" i="1"/>
  <c r="B85" i="1"/>
  <c r="D84" i="1"/>
  <c r="C84" i="1" s="1"/>
  <c r="E83" i="5" l="1"/>
  <c r="F83" i="5"/>
  <c r="B85" i="5"/>
  <c r="C84" i="5"/>
  <c r="B86" i="4"/>
  <c r="F84" i="4"/>
  <c r="E84" i="4"/>
  <c r="F84" i="1"/>
  <c r="E84" i="1"/>
  <c r="D85" i="1"/>
  <c r="C85" i="1" s="1"/>
  <c r="F84" i="5" l="1"/>
  <c r="E84" i="5"/>
  <c r="C85" i="5"/>
  <c r="F85" i="4"/>
  <c r="E85" i="4"/>
  <c r="F86" i="4"/>
  <c r="E86" i="4"/>
  <c r="F85" i="1"/>
  <c r="E85" i="1"/>
  <c r="F85" i="5" l="1"/>
  <c r="E85" i="5"/>
</calcChain>
</file>

<file path=xl/comments1.xml><?xml version="1.0" encoding="utf-8"?>
<comments xmlns="http://schemas.openxmlformats.org/spreadsheetml/2006/main">
  <authors>
    <author>n2</author>
    <author>CSD08</author>
  </authors>
  <commentList>
    <comment ref="H2" authorId="0">
      <text>
        <r>
          <rPr>
            <b/>
            <sz val="14"/>
            <color indexed="81"/>
            <rFont val="Arial Narrow"/>
            <family val="2"/>
          </rPr>
          <t>Perioada sistemului pe direcția 1. 
Perioada sistemului (T) pentru modul de oscilație a sistemului ce corespunde cu deformata sistemului sub acțiunea forței seismice pe direcția 1.</t>
        </r>
      </text>
    </comment>
    <comment ref="D3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Q3" authorId="0">
      <text>
        <r>
          <rPr>
            <sz val="12"/>
            <color indexed="81"/>
            <rFont val="Arial Narrow"/>
            <family val="2"/>
          </rPr>
          <t>Coeficient seismic direcția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" authorId="1">
      <text>
        <r>
          <rPr>
            <b/>
            <vertAlign val="subscript"/>
            <sz val="11"/>
            <color indexed="81"/>
            <rFont val="Arial Narrow"/>
            <family val="2"/>
          </rPr>
          <t xml:space="preserve">
</t>
        </r>
      </text>
    </comment>
    <comment ref="L4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M4" authorId="0">
      <text/>
    </comment>
    <comment ref="N4" authorId="0">
      <text/>
    </comment>
    <comment ref="H8" authorId="0">
      <text>
        <r>
          <rPr>
            <b/>
            <sz val="14"/>
            <color indexed="81"/>
            <rFont val="Arial Narrow"/>
            <family val="2"/>
          </rPr>
          <t>Perioada sistemului pe direcția 2. 
Perioada sistemului (T) pentru modul de oscilație a sistemului ce corespunde cu deformata sistemului sub acțiunea forței seismice pe direcția 2.</t>
        </r>
      </text>
    </comment>
    <comment ref="D9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Q9" authorId="0">
      <text>
        <r>
          <rPr>
            <sz val="14"/>
            <color indexed="81"/>
            <rFont val="Arial Narrow"/>
            <family val="2"/>
          </rPr>
          <t>Coeficient seismic direcția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" authorId="1">
      <text>
        <r>
          <rPr>
            <b/>
            <vertAlign val="subscript"/>
            <sz val="11"/>
            <color indexed="81"/>
            <rFont val="Arial Narrow"/>
            <family val="2"/>
          </rPr>
          <t xml:space="preserve">
</t>
        </r>
      </text>
    </comment>
    <comment ref="L10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M10" authorId="0">
      <text/>
    </comment>
    <comment ref="N10" authorId="0">
      <text/>
    </comment>
  </commentList>
</comments>
</file>

<file path=xl/comments2.xml><?xml version="1.0" encoding="utf-8"?>
<comments xmlns="http://schemas.openxmlformats.org/spreadsheetml/2006/main">
  <authors>
    <author>cristi</author>
  </authors>
  <commentList>
    <comment ref="B3" authorId="0">
      <text>
        <r>
          <rPr>
            <b/>
            <sz val="10"/>
            <color indexed="81"/>
            <rFont val="Tahoma"/>
            <family val="2"/>
          </rPr>
          <t>Spectru elastic pentru q=1, dacă q este diferit de 1 avem spectru de proiectare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3" authorId="0">
      <text>
        <r>
          <rPr>
            <b/>
            <sz val="11"/>
            <color indexed="81"/>
            <rFont val="Tahoma"/>
            <family val="2"/>
          </rPr>
          <t>FAD-factor de amplificare dinamică, valoare de referință</t>
        </r>
      </text>
    </comment>
  </commentList>
</comments>
</file>

<file path=xl/comments3.xml><?xml version="1.0" encoding="utf-8"?>
<comments xmlns="http://schemas.openxmlformats.org/spreadsheetml/2006/main">
  <authors>
    <author>cristi</author>
  </authors>
  <commentList>
    <comment ref="J3" authorId="0">
      <text>
        <r>
          <rPr>
            <b/>
            <sz val="11"/>
            <color indexed="81"/>
            <rFont val="Tahoma"/>
            <family val="2"/>
          </rPr>
          <t>FAD-factor de amplificare dinamică</t>
        </r>
      </text>
    </comment>
    <comment ref="B4" authorId="0">
      <text>
        <r>
          <rPr>
            <b/>
            <sz val="11"/>
            <color indexed="81"/>
            <rFont val="Tahoma"/>
            <family val="2"/>
          </rPr>
          <t>Perioada sistemului SDOF (single degree of freedom)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<sst xmlns="http://schemas.openxmlformats.org/spreadsheetml/2006/main" count="1136" uniqueCount="452">
  <si>
    <t>q</t>
  </si>
  <si>
    <t>ks</t>
  </si>
  <si>
    <t>λ</t>
  </si>
  <si>
    <t>Localitate</t>
  </si>
  <si>
    <t>Judeţ</t>
  </si>
  <si>
    <r>
      <t>T</t>
    </r>
    <r>
      <rPr>
        <i/>
        <vertAlign val="subscript"/>
        <sz val="12"/>
        <color indexed="8"/>
        <rFont val="Arial Narrow"/>
        <family val="2"/>
      </rPr>
      <t>C</t>
    </r>
    <r>
      <rPr>
        <sz val="12"/>
        <color indexed="8"/>
        <rFont val="Arial Narrow"/>
        <family val="2"/>
      </rPr>
      <t xml:space="preserve"> (s)</t>
    </r>
  </si>
  <si>
    <r>
      <t>a</t>
    </r>
    <r>
      <rPr>
        <i/>
        <vertAlign val="subscript"/>
        <sz val="12"/>
        <color indexed="8"/>
        <rFont val="Arial Narrow"/>
        <family val="2"/>
      </rPr>
      <t>g</t>
    </r>
    <r>
      <rPr>
        <sz val="12"/>
        <color indexed="8"/>
        <rFont val="Arial Narrow"/>
        <family val="2"/>
      </rPr>
      <t xml:space="preserve"> pentru </t>
    </r>
    <r>
      <rPr>
        <i/>
        <sz val="12"/>
        <color indexed="8"/>
        <rFont val="Arial Narrow"/>
        <family val="2"/>
      </rPr>
      <t>IMR</t>
    </r>
    <r>
      <rPr>
        <sz val="12"/>
        <color indexed="8"/>
        <rFont val="Arial Narrow"/>
        <family val="2"/>
      </rPr>
      <t>=225ani</t>
    </r>
  </si>
  <si>
    <t>Tip structura</t>
  </si>
  <si>
    <t>DCH</t>
  </si>
  <si>
    <t>DCM</t>
  </si>
  <si>
    <t>DCL</t>
  </si>
  <si>
    <t>Abrud</t>
  </si>
  <si>
    <t>ALBA</t>
  </si>
  <si>
    <t>0.10g</t>
  </si>
  <si>
    <t>Structură tip cadru, structură cu pereți zvelți cuplați sau structură duală</t>
  </si>
  <si>
    <t>Adamclisi</t>
  </si>
  <si>
    <t>CONSTANŢA</t>
  </si>
  <si>
    <t>0.20g</t>
  </si>
  <si>
    <t>Structură cu pereți (necuplați)</t>
  </si>
  <si>
    <t>Adjud</t>
  </si>
  <si>
    <t>VRANCEA</t>
  </si>
  <si>
    <t>0.40g</t>
  </si>
  <si>
    <t>Structură flexibilă la torsiune</t>
  </si>
  <si>
    <t>Agnita</t>
  </si>
  <si>
    <t>SIBIU</t>
  </si>
  <si>
    <t>Structură tip pendul inversat</t>
  </si>
  <si>
    <t>Aiud</t>
  </si>
  <si>
    <r>
      <t>Structură parter cu stâlpi în consola ν</t>
    </r>
    <r>
      <rPr>
        <b/>
        <vertAlign val="subscript"/>
        <sz val="11"/>
        <color theme="1"/>
        <rFont val="Calibri"/>
        <family val="2"/>
        <scheme val="minor"/>
      </rPr>
      <t>d</t>
    </r>
    <r>
      <rPr>
        <b/>
        <sz val="11"/>
        <color theme="1"/>
        <rFont val="Calibri"/>
        <family val="2"/>
        <scheme val="minor"/>
      </rPr>
      <t>&lt;0.25, conectați prin planșee cu comportare de diafragmă orizontală</t>
    </r>
  </si>
  <si>
    <t>ALBA IULIA</t>
  </si>
  <si>
    <t>Aleşd</t>
  </si>
  <si>
    <t>BIHOR</t>
  </si>
  <si>
    <t>ALEXANDRIA</t>
  </si>
  <si>
    <t>TELEORMAN</t>
  </si>
  <si>
    <t>0.25g</t>
  </si>
  <si>
    <t>Amara</t>
  </si>
  <si>
    <t>IALOMIŢA</t>
  </si>
  <si>
    <t>0.30g</t>
  </si>
  <si>
    <t>Anina</t>
  </si>
  <si>
    <t>CARAŞ-SEVERIN</t>
  </si>
  <si>
    <t>Aninoasa</t>
  </si>
  <si>
    <t>HUNEDOARA</t>
  </si>
  <si>
    <t>ARAD</t>
  </si>
  <si>
    <t>Ardud</t>
  </si>
  <si>
    <t>SATU MARE</t>
  </si>
  <si>
    <t>0.15g</t>
  </si>
  <si>
    <t>Avrămeni</t>
  </si>
  <si>
    <t>BOTOŞANI</t>
  </si>
  <si>
    <t>Avrig</t>
  </si>
  <si>
    <t>Azuga</t>
  </si>
  <si>
    <t>PRAHOVA</t>
  </si>
  <si>
    <t>Babadag</t>
  </si>
  <si>
    <t>TULCEA</t>
  </si>
  <si>
    <t>BACĂU</t>
  </si>
  <si>
    <t>0.35g</t>
  </si>
  <si>
    <t>Baia de Aramă</t>
  </si>
  <si>
    <t>MEHEDINŢI</t>
  </si>
  <si>
    <t>Baia de Arieş</t>
  </si>
  <si>
    <t>BAIA MARE</t>
  </si>
  <si>
    <t>MARAMUREŞ</t>
  </si>
  <si>
    <t>Baia Sprie</t>
  </si>
  <si>
    <t>Balş</t>
  </si>
  <si>
    <t>DOLJ</t>
  </si>
  <si>
    <t>Banloc</t>
  </si>
  <si>
    <t>TIMIŞ</t>
  </si>
  <si>
    <t>Baraolt</t>
  </si>
  <si>
    <t>COVASNA</t>
  </si>
  <si>
    <t>Basarabi</t>
  </si>
  <si>
    <t>Băicoi</t>
  </si>
  <si>
    <t>Băbeni</t>
  </si>
  <si>
    <t>VÂLCEA</t>
  </si>
  <si>
    <t>Băile Govora</t>
  </si>
  <si>
    <t>Băile Herculane</t>
  </si>
  <si>
    <t>Băile Olăneşti</t>
  </si>
  <si>
    <t>Băile Tuşnad</t>
  </si>
  <si>
    <t>HARGHITA</t>
  </si>
  <si>
    <t>Băileşti</t>
  </si>
  <si>
    <t>Bălan</t>
  </si>
  <si>
    <t>Bălceşti</t>
  </si>
  <si>
    <t>Băneasa</t>
  </si>
  <si>
    <t>Bârlad</t>
  </si>
  <si>
    <t>VASLUI</t>
  </si>
  <si>
    <t>Bechet</t>
  </si>
  <si>
    <t>Beclean</t>
  </si>
  <si>
    <t>BISTRIŢA NĂSĂUD</t>
  </si>
  <si>
    <t>Beiuş</t>
  </si>
  <si>
    <t>Berbeşti</t>
  </si>
  <si>
    <t>Bereşti</t>
  </si>
  <si>
    <t>GALAŢI</t>
  </si>
  <si>
    <t>Bicaz</t>
  </si>
  <si>
    <t>NEAMŢ</t>
  </si>
  <si>
    <t>BISTRIŢA</t>
  </si>
  <si>
    <t>Blaj</t>
  </si>
  <si>
    <t>Bocşa</t>
  </si>
  <si>
    <t>Boldeşti-Scăeni</t>
  </si>
  <si>
    <t>Bolintin-Vale</t>
  </si>
  <si>
    <t>GIURGIU</t>
  </si>
  <si>
    <t>Borod</t>
  </si>
  <si>
    <t>Borsec</t>
  </si>
  <si>
    <t>Borşa</t>
  </si>
  <si>
    <t>Brad</t>
  </si>
  <si>
    <t>Bragadiru</t>
  </si>
  <si>
    <t>ILFOV</t>
  </si>
  <si>
    <t>BRAŞOV</t>
  </si>
  <si>
    <t>BRĂILA</t>
  </si>
  <si>
    <t>Breaza</t>
  </si>
  <si>
    <t>Brezoi</t>
  </si>
  <si>
    <t>Broşteni</t>
  </si>
  <si>
    <t>SUCEAVA</t>
  </si>
  <si>
    <t>Bucecea</t>
  </si>
  <si>
    <t>BUCUREŞTI</t>
  </si>
  <si>
    <t>Budeşti</t>
  </si>
  <si>
    <t>CĂLĂRAŞI</t>
  </si>
  <si>
    <t>Buftea</t>
  </si>
  <si>
    <t>Buhuşi</t>
  </si>
  <si>
    <t>Bumbeşti-Jiu</t>
  </si>
  <si>
    <t>GORJ</t>
  </si>
  <si>
    <t>Buşteni</t>
  </si>
  <si>
    <t>BUZĂU</t>
  </si>
  <si>
    <t>Buziaş</t>
  </si>
  <si>
    <t>Cajvana</t>
  </si>
  <si>
    <t>Calafat</t>
  </si>
  <si>
    <t>Caracal</t>
  </si>
  <si>
    <t>OLT</t>
  </si>
  <si>
    <t>Caransebeş</t>
  </si>
  <si>
    <t>Carei</t>
  </si>
  <si>
    <t>Cavnic</t>
  </si>
  <si>
    <t>Călan</t>
  </si>
  <si>
    <t>Călimăneşti</t>
  </si>
  <si>
    <t>Căzăneşti</t>
  </si>
  <si>
    <t>Câmpia Turzii</t>
  </si>
  <si>
    <t>CLUJ</t>
  </si>
  <si>
    <t>Câmpeni</t>
  </si>
  <si>
    <t>Câmpina</t>
  </si>
  <si>
    <t>Câmpulung</t>
  </si>
  <si>
    <t>ARGEŞ</t>
  </si>
  <si>
    <t>Câmpulung Moldovenesc</t>
  </si>
  <si>
    <t>Ceahlău</t>
  </si>
  <si>
    <t>Cehu Silvaniei</t>
  </si>
  <si>
    <t>SĂLAJ</t>
  </si>
  <si>
    <t>Cernavodă</t>
  </si>
  <si>
    <t>Chişineu-Criş</t>
  </si>
  <si>
    <t>Chitila</t>
  </si>
  <si>
    <t>Ciacova</t>
  </si>
  <si>
    <t>Cisnădie</t>
  </si>
  <si>
    <t>CLUJ-NAPOCA</t>
  </si>
  <si>
    <t>Codlea</t>
  </si>
  <si>
    <t>Colibaşi</t>
  </si>
  <si>
    <t>ARGES</t>
  </si>
  <si>
    <t>Comarnic</t>
  </si>
  <si>
    <t>Comăneşti</t>
  </si>
  <si>
    <t>Copşa Mică</t>
  </si>
  <si>
    <t>Corabia</t>
  </si>
  <si>
    <t>Corugea</t>
  </si>
  <si>
    <t>Costeşti</t>
  </si>
  <si>
    <t>Cotnari</t>
  </si>
  <si>
    <t>IAŞI</t>
  </si>
  <si>
    <t>Covasna</t>
  </si>
  <si>
    <t>CRAIOVA</t>
  </si>
  <si>
    <t>Cristuru Secuiesc</t>
  </si>
  <si>
    <t>Cugir</t>
  </si>
  <si>
    <t>Curtea de Argeş</t>
  </si>
  <si>
    <t>Curtici</t>
  </si>
  <si>
    <t>Darabani</t>
  </si>
  <si>
    <t>Dăbuleni</t>
  </si>
  <si>
    <t>Dărmăneşti</t>
  </si>
  <si>
    <t>Dej</t>
  </si>
  <si>
    <t>Deta</t>
  </si>
  <si>
    <t>DEVA</t>
  </si>
  <si>
    <t>Dolhasca</t>
  </si>
  <si>
    <t>Dorohoi</t>
  </si>
  <si>
    <t>Dragomireşti</t>
  </si>
  <si>
    <t>Drăgăşani</t>
  </si>
  <si>
    <t>Drăgăneşti-Olt</t>
  </si>
  <si>
    <t>DROBETA TURNU</t>
  </si>
  <si>
    <t>SEVERIN</t>
  </si>
  <si>
    <t>Dumbrăveni</t>
  </si>
  <si>
    <t>Eforie Nord</t>
  </si>
  <si>
    <t>Eforie Sud</t>
  </si>
  <si>
    <t>Făgăraş</t>
  </si>
  <si>
    <t>Făget</t>
  </si>
  <si>
    <t>Fălticeni</t>
  </si>
  <si>
    <t>Făurei</t>
  </si>
  <si>
    <t>Feteşti</t>
  </si>
  <si>
    <t>Fieni</t>
  </si>
  <si>
    <t>DÂMBOVIŢA</t>
  </si>
  <si>
    <t>Fierbinţi-Târg</t>
  </si>
  <si>
    <t>Filiaşi</t>
  </si>
  <si>
    <t>Flămânzi</t>
  </si>
  <si>
    <t>FOCŞANI</t>
  </si>
  <si>
    <t>Fundulea</t>
  </si>
  <si>
    <t>Frasin</t>
  </si>
  <si>
    <t>Găeşti</t>
  </si>
  <si>
    <t>Gătaia</t>
  </si>
  <si>
    <t>Geoagiu</t>
  </si>
  <si>
    <t>Gheorgheni</t>
  </si>
  <si>
    <t>Gherla</t>
  </si>
  <si>
    <t>Ghimbav</t>
  </si>
  <si>
    <t>Griviţa</t>
  </si>
  <si>
    <t>Gurahonţ</t>
  </si>
  <si>
    <t>Gura Humorului</t>
  </si>
  <si>
    <t>Haţeg</t>
  </si>
  <si>
    <t>Hârlău</t>
  </si>
  <si>
    <t>Hârşova</t>
  </si>
  <si>
    <t>Holod</t>
  </si>
  <si>
    <t>Horezu</t>
  </si>
  <si>
    <t>Huedin</t>
  </si>
  <si>
    <t>Hunedoara</t>
  </si>
  <si>
    <t>Huşi</t>
  </si>
  <si>
    <t>Ianca</t>
  </si>
  <si>
    <t>Iernut</t>
  </si>
  <si>
    <t>MUREŞ</t>
  </si>
  <si>
    <t>Ineu</t>
  </si>
  <si>
    <t>Isaccea</t>
  </si>
  <si>
    <t>Însurăţei</t>
  </si>
  <si>
    <t>Întorsura Buzăului</t>
  </si>
  <si>
    <t>Jimbolia</t>
  </si>
  <si>
    <t>Jibou</t>
  </si>
  <si>
    <t>Jurilovca</t>
  </si>
  <si>
    <t>Lehliu Gară</t>
  </si>
  <si>
    <t>Lipova</t>
  </si>
  <si>
    <t>Liteni</t>
  </si>
  <si>
    <t>Livada</t>
  </si>
  <si>
    <t>Luduş</t>
  </si>
  <si>
    <t>Lugoj</t>
  </si>
  <si>
    <t>Lupeni</t>
  </si>
  <si>
    <t>Mangalia</t>
  </si>
  <si>
    <t>Marghita</t>
  </si>
  <si>
    <t>Măcin</t>
  </si>
  <si>
    <t>Măgurele</t>
  </si>
  <si>
    <t>Mărăşeşti</t>
  </si>
  <si>
    <t>Medgidia</t>
  </si>
  <si>
    <t>Mediaş</t>
  </si>
  <si>
    <t>MIERCUREA CIUC</t>
  </si>
  <si>
    <t>Miercurea Nirajului</t>
  </si>
  <si>
    <t>Miercurea Sibiului</t>
  </si>
  <si>
    <t>Mihăileşti</t>
  </si>
  <si>
    <t>Milisăuţi</t>
  </si>
  <si>
    <t>Mizil</t>
  </si>
  <si>
    <t>Moineşti</t>
  </si>
  <si>
    <t>Moldova Nouă</t>
  </si>
  <si>
    <t>Moneasa</t>
  </si>
  <si>
    <t>Moreni</t>
  </si>
  <si>
    <t>Motru</t>
  </si>
  <si>
    <t>Murgeni</t>
  </si>
  <si>
    <t>Nădlac</t>
  </si>
  <si>
    <t>Năsăud</t>
  </si>
  <si>
    <t>Năvodari</t>
  </si>
  <si>
    <t>Negreşti</t>
  </si>
  <si>
    <t>Negreşti Oaş</t>
  </si>
  <si>
    <t>Negru Vodă</t>
  </si>
  <si>
    <t>Nehoiu</t>
  </si>
  <si>
    <t>Novaci</t>
  </si>
  <si>
    <t>Nucet</t>
  </si>
  <si>
    <t>Ocna Mureş</t>
  </si>
  <si>
    <t>Ocna Sibiului</t>
  </si>
  <si>
    <t>Ocnele Mari</t>
  </si>
  <si>
    <t>Odobeşti</t>
  </si>
  <si>
    <t>Odorheiul Secuiesc</t>
  </si>
  <si>
    <t>Olteniţa</t>
  </si>
  <si>
    <t>Oneşti</t>
  </si>
  <si>
    <t>ORADEA</t>
  </si>
  <si>
    <t>Oraviţa</t>
  </si>
  <si>
    <t>Orăştie</t>
  </si>
  <si>
    <t>Orşova</t>
  </si>
  <si>
    <t>Otopeni</t>
  </si>
  <si>
    <t>Oţelu Roşu</t>
  </si>
  <si>
    <t>Ovidiu</t>
  </si>
  <si>
    <t>Panciu</t>
  </si>
  <si>
    <t>Pantelimon</t>
  </si>
  <si>
    <t>Paşcani</t>
  </si>
  <si>
    <t>Pătârlagele</t>
  </si>
  <si>
    <t>Pâncota</t>
  </si>
  <si>
    <t>Pecica</t>
  </si>
  <si>
    <t>Petrila</t>
  </si>
  <si>
    <t>Petroşani</t>
  </si>
  <si>
    <t>PIATRA NEAMŢ</t>
  </si>
  <si>
    <t>Piatra Olt</t>
  </si>
  <si>
    <t>PITEŞTI</t>
  </si>
  <si>
    <t>PLOIEŞTI</t>
  </si>
  <si>
    <t>Plopeni</t>
  </si>
  <si>
    <t>Podu Iloaiei</t>
  </si>
  <si>
    <t>Pogoanele</t>
  </si>
  <si>
    <t>Popeşti Leordeni</t>
  </si>
  <si>
    <t>Potcoava</t>
  </si>
  <si>
    <t>Predeal</t>
  </si>
  <si>
    <t>Pucioasa</t>
  </si>
  <si>
    <t>Răcari</t>
  </si>
  <si>
    <t>Rădăuţi</t>
  </si>
  <si>
    <t>Răuseni</t>
  </si>
  <si>
    <t>Râmnicu Sărat</t>
  </si>
  <si>
    <t>RÂMNICU VÂLCEA</t>
  </si>
  <si>
    <t>Râşnov</t>
  </si>
  <si>
    <t>Recaş</t>
  </si>
  <si>
    <t>Reghin</t>
  </si>
  <si>
    <t>REŞIŢA</t>
  </si>
  <si>
    <t>Roman</t>
  </si>
  <si>
    <t>Roşiori de Vede</t>
  </si>
  <si>
    <t>Rovinari</t>
  </si>
  <si>
    <t>Roznov</t>
  </si>
  <si>
    <t>Rupea</t>
  </si>
  <si>
    <t>Salcea</t>
  </si>
  <si>
    <t>Salonta</t>
  </si>
  <si>
    <t>Sântana</t>
  </si>
  <si>
    <t>Săcele</t>
  </si>
  <si>
    <t>Săcuieni</t>
  </si>
  <si>
    <t>Sălişte</t>
  </si>
  <si>
    <t>Săliştea de Sus</t>
  </si>
  <si>
    <t>Sărmaşu</t>
  </si>
  <si>
    <t>Săvârşin</t>
  </si>
  <si>
    <t>Săveni</t>
  </si>
  <si>
    <t>Sângeorz Băi</t>
  </si>
  <si>
    <t>Sângeorgiu de Pădure</t>
  </si>
  <si>
    <t>Sânnicolau Mare</t>
  </si>
  <si>
    <t>Scorniceşti</t>
  </si>
  <si>
    <t>Sebeş</t>
  </si>
  <si>
    <t>Sebiş</t>
  </si>
  <si>
    <t>Seini</t>
  </si>
  <si>
    <t>Segarcea</t>
  </si>
  <si>
    <t>SFÂNTU GHEORGHE</t>
  </si>
  <si>
    <t>Sf. Gheorghe</t>
  </si>
  <si>
    <t>Sighetul Marmaţiei</t>
  </si>
  <si>
    <t>Sighişoara</t>
  </si>
  <si>
    <t>Simeria</t>
  </si>
  <si>
    <t>Sinaia</t>
  </si>
  <si>
    <t>Siret</t>
  </si>
  <si>
    <t>SLATINA</t>
  </si>
  <si>
    <t>Slănic Moldova</t>
  </si>
  <si>
    <t>Slănic Prahova</t>
  </si>
  <si>
    <t>SLOBOZIA</t>
  </si>
  <si>
    <t>Solca</t>
  </si>
  <si>
    <t>Sovata</t>
  </si>
  <si>
    <t>Stei</t>
  </si>
  <si>
    <t>Strehaia</t>
  </si>
  <si>
    <t>Sulina</t>
  </si>
  <si>
    <t>Şimleul Silvaniei</t>
  </si>
  <si>
    <t>Şomcuţa Mare</t>
  </si>
  <si>
    <t>Ştefăneşti</t>
  </si>
  <si>
    <t>Tălmaciu</t>
  </si>
  <si>
    <t>Tăsnad</t>
  </si>
  <si>
    <t>Tăuţii Magherăuş</t>
  </si>
  <si>
    <t>TÂRGOVIŞTE</t>
  </si>
  <si>
    <t>Târgu Bujor</t>
  </si>
  <si>
    <t>Târgu Cărbuneşti</t>
  </si>
  <si>
    <t>Târgu Frumos</t>
  </si>
  <si>
    <t>TÂRGU JIU</t>
  </si>
  <si>
    <t>Târgu Lăpuş</t>
  </si>
  <si>
    <t>TÂRGU MUREŞ</t>
  </si>
  <si>
    <t>Târgu Ocna</t>
  </si>
  <si>
    <t>Târgu Neamţ</t>
  </si>
  <si>
    <t>Târgu Secuiesc</t>
  </si>
  <si>
    <t>Târnăveni</t>
  </si>
  <si>
    <t>Techirghiol</t>
  </si>
  <si>
    <t>Tecuci</t>
  </si>
  <si>
    <t>Teiuş</t>
  </si>
  <si>
    <t>Tismana</t>
  </si>
  <si>
    <t>Titu</t>
  </si>
  <si>
    <t>TIMIŞOARA</t>
  </si>
  <si>
    <t>Topliţa</t>
  </si>
  <si>
    <t>Topoloveni</t>
  </si>
  <si>
    <t>Turceni</t>
  </si>
  <si>
    <t>Turnu Măgurele</t>
  </si>
  <si>
    <t>Turda</t>
  </si>
  <si>
    <t>Tuşnad</t>
  </si>
  <si>
    <t>Ţăndărei</t>
  </si>
  <si>
    <t>Ţicleni</t>
  </si>
  <si>
    <t>Ulmeni</t>
  </si>
  <si>
    <t>Ungheni</t>
  </si>
  <si>
    <t>Uricani</t>
  </si>
  <si>
    <t>Urlaţi</t>
  </si>
  <si>
    <t>Urziceni</t>
  </si>
  <si>
    <t>Valea lui Mihai</t>
  </si>
  <si>
    <t>Vaşcău</t>
  </si>
  <si>
    <t>Vatra Dornei</t>
  </si>
  <si>
    <t>Vălenii de Munte</t>
  </si>
  <si>
    <t>Vânju Mare</t>
  </si>
  <si>
    <t>Vicovu de Sus</t>
  </si>
  <si>
    <t>Victoria</t>
  </si>
  <si>
    <t>Videle</t>
  </si>
  <si>
    <t>Vişeu de Sus</t>
  </si>
  <si>
    <t>Vlăhiţa</t>
  </si>
  <si>
    <t>Harghita</t>
  </si>
  <si>
    <t>Voluntari</t>
  </si>
  <si>
    <t>Vulcani</t>
  </si>
  <si>
    <t>ZALĂU</t>
  </si>
  <si>
    <t>Zărneşti</t>
  </si>
  <si>
    <t>Zimnicea</t>
  </si>
  <si>
    <t>Zlatna</t>
  </si>
  <si>
    <r>
      <t>T</t>
    </r>
    <r>
      <rPr>
        <b/>
        <vertAlign val="subscript"/>
        <sz val="16"/>
        <color indexed="8"/>
        <rFont val="Arial Narrow"/>
        <family val="2"/>
      </rPr>
      <t>B</t>
    </r>
    <r>
      <rPr>
        <b/>
        <sz val="16"/>
        <color indexed="8"/>
        <rFont val="Arial Narrow"/>
        <family val="2"/>
      </rPr>
      <t>(s)</t>
    </r>
  </si>
  <si>
    <r>
      <t>T</t>
    </r>
    <r>
      <rPr>
        <b/>
        <vertAlign val="subscript"/>
        <sz val="16"/>
        <color indexed="8"/>
        <rFont val="Arial Narrow"/>
        <family val="2"/>
      </rPr>
      <t>C</t>
    </r>
    <r>
      <rPr>
        <b/>
        <sz val="16"/>
        <color indexed="8"/>
        <rFont val="Arial Narrow"/>
        <family val="2"/>
      </rPr>
      <t>(s)</t>
    </r>
  </si>
  <si>
    <r>
      <t>T</t>
    </r>
    <r>
      <rPr>
        <b/>
        <vertAlign val="subscript"/>
        <sz val="16"/>
        <color indexed="8"/>
        <rFont val="Arial Narrow"/>
        <family val="2"/>
      </rPr>
      <t>D</t>
    </r>
    <r>
      <rPr>
        <b/>
        <sz val="16"/>
        <color indexed="8"/>
        <rFont val="Arial Narrow"/>
        <family val="2"/>
      </rPr>
      <t>(s)</t>
    </r>
  </si>
  <si>
    <r>
      <t>β</t>
    </r>
    <r>
      <rPr>
        <b/>
        <vertAlign val="subscript"/>
        <sz val="16"/>
        <color indexed="8"/>
        <rFont val="Arial Narrow"/>
        <family val="2"/>
      </rPr>
      <t>0</t>
    </r>
    <r>
      <rPr>
        <b/>
        <sz val="16"/>
        <color indexed="8"/>
        <rFont val="Arial Narrow"/>
        <family val="2"/>
      </rPr>
      <t>(T)</t>
    </r>
  </si>
  <si>
    <r>
      <t xml:space="preserve">α </t>
    </r>
    <r>
      <rPr>
        <vertAlign val="subscript"/>
        <sz val="11"/>
        <color indexed="8"/>
        <rFont val="Arial Narrow"/>
        <family val="2"/>
      </rPr>
      <t>u</t>
    </r>
    <r>
      <rPr>
        <sz val="11"/>
        <color indexed="8"/>
        <rFont val="Arial Narrow"/>
        <family val="2"/>
      </rPr>
      <t>/α</t>
    </r>
    <r>
      <rPr>
        <vertAlign val="subscript"/>
        <sz val="11"/>
        <color indexed="8"/>
        <rFont val="Arial Narrow"/>
        <family val="2"/>
      </rPr>
      <t>1</t>
    </r>
  </si>
  <si>
    <t xml:space="preserve">Forța seismică pe direcția </t>
  </si>
  <si>
    <t>Localitatea</t>
  </si>
  <si>
    <t>Tc(s)</t>
  </si>
  <si>
    <r>
      <t>β</t>
    </r>
    <r>
      <rPr>
        <b/>
        <vertAlign val="subscript"/>
        <sz val="12"/>
        <color theme="1"/>
        <rFont val="Arial Narrow"/>
        <family val="2"/>
      </rPr>
      <t>0</t>
    </r>
  </si>
  <si>
    <r>
      <t>a</t>
    </r>
    <r>
      <rPr>
        <b/>
        <vertAlign val="subscript"/>
        <sz val="12"/>
        <color indexed="8"/>
        <rFont val="Arial Narrow"/>
        <family val="2"/>
      </rPr>
      <t>g</t>
    </r>
    <r>
      <rPr>
        <b/>
        <sz val="12"/>
        <color indexed="8"/>
        <rFont val="Arial Narrow"/>
        <family val="2"/>
      </rPr>
      <t>/g</t>
    </r>
  </si>
  <si>
    <r>
      <t>γ</t>
    </r>
    <r>
      <rPr>
        <b/>
        <vertAlign val="subscript"/>
        <sz val="12"/>
        <color indexed="8"/>
        <rFont val="Arial Narrow"/>
        <family val="2"/>
      </rPr>
      <t>I</t>
    </r>
  </si>
  <si>
    <r>
      <t>β</t>
    </r>
    <r>
      <rPr>
        <b/>
        <vertAlign val="subscript"/>
        <sz val="12"/>
        <color theme="1"/>
        <rFont val="Arial Narrow"/>
        <family val="2"/>
      </rPr>
      <t>0</t>
    </r>
    <r>
      <rPr>
        <b/>
        <sz val="12"/>
        <color theme="1"/>
        <rFont val="Arial Narrow"/>
        <family val="2"/>
      </rPr>
      <t>(T)</t>
    </r>
  </si>
  <si>
    <t>Clasa de ductilitate</t>
  </si>
  <si>
    <t>Tip structură</t>
  </si>
  <si>
    <r>
      <t>q</t>
    </r>
    <r>
      <rPr>
        <b/>
        <vertAlign val="subscript"/>
        <sz val="12"/>
        <color indexed="8"/>
        <rFont val="Arial Narrow"/>
        <family val="2"/>
      </rPr>
      <t>0</t>
    </r>
  </si>
  <si>
    <r>
      <t xml:space="preserve">α </t>
    </r>
    <r>
      <rPr>
        <b/>
        <vertAlign val="subscript"/>
        <sz val="11"/>
        <color indexed="8"/>
        <rFont val="Arial Narrow"/>
        <family val="2"/>
      </rPr>
      <t>u</t>
    </r>
    <r>
      <rPr>
        <b/>
        <sz val="11"/>
        <color indexed="8"/>
        <rFont val="Arial Narrow"/>
        <family val="2"/>
      </rPr>
      <t>/α</t>
    </r>
    <r>
      <rPr>
        <b/>
        <vertAlign val="subscript"/>
        <sz val="11"/>
        <color indexed="8"/>
        <rFont val="Arial Narrow"/>
        <family val="2"/>
      </rPr>
      <t>1</t>
    </r>
  </si>
  <si>
    <r>
      <t>k</t>
    </r>
    <r>
      <rPr>
        <b/>
        <vertAlign val="subscript"/>
        <sz val="11"/>
        <color theme="1"/>
        <rFont val="Arial Narrow"/>
        <family val="2"/>
      </rPr>
      <t>w</t>
    </r>
  </si>
  <si>
    <r>
      <t>η</t>
    </r>
    <r>
      <rPr>
        <b/>
        <vertAlign val="subscript"/>
        <sz val="12"/>
        <color theme="1"/>
        <rFont val="Arial Narrow"/>
        <family val="2"/>
      </rPr>
      <t>q</t>
    </r>
  </si>
  <si>
    <r>
      <t>q</t>
    </r>
    <r>
      <rPr>
        <b/>
        <vertAlign val="subscript"/>
        <sz val="12"/>
        <color indexed="8"/>
        <rFont val="Arial Narrow"/>
        <family val="2"/>
      </rPr>
      <t>str</t>
    </r>
  </si>
  <si>
    <r>
      <t>G</t>
    </r>
    <r>
      <rPr>
        <b/>
        <vertAlign val="subscript"/>
        <sz val="12"/>
        <color indexed="8"/>
        <rFont val="Arial Narrow"/>
        <family val="2"/>
      </rPr>
      <t>str</t>
    </r>
    <r>
      <rPr>
        <b/>
        <sz val="12"/>
        <color indexed="8"/>
        <rFont val="Arial Narrow"/>
        <family val="2"/>
      </rPr>
      <t>(kN)</t>
    </r>
  </si>
  <si>
    <t>c%</t>
  </si>
  <si>
    <r>
      <t>F</t>
    </r>
    <r>
      <rPr>
        <b/>
        <vertAlign val="subscript"/>
        <sz val="12"/>
        <color indexed="8"/>
        <rFont val="Arial Narrow"/>
        <family val="2"/>
      </rPr>
      <t>b</t>
    </r>
    <r>
      <rPr>
        <b/>
        <sz val="12"/>
        <color indexed="8"/>
        <rFont val="Arial Narrow"/>
        <family val="2"/>
      </rPr>
      <t>(KN)</t>
    </r>
  </si>
  <si>
    <t>Fb1</t>
  </si>
  <si>
    <t>Fb2</t>
  </si>
  <si>
    <t>Fb3</t>
  </si>
  <si>
    <t>Fb4</t>
  </si>
  <si>
    <t>Fb5</t>
  </si>
  <si>
    <t>Fb6</t>
  </si>
  <si>
    <t>Fb7</t>
  </si>
  <si>
    <t>Fb8</t>
  </si>
  <si>
    <t>Fb9</t>
  </si>
  <si>
    <t>Fb10</t>
  </si>
  <si>
    <t>Fb11</t>
  </si>
  <si>
    <t>Fb12</t>
  </si>
  <si>
    <t>Fb13</t>
  </si>
  <si>
    <t>Fb14</t>
  </si>
  <si>
    <t>Fb15</t>
  </si>
  <si>
    <t>Fb16</t>
  </si>
  <si>
    <t>Fb17</t>
  </si>
  <si>
    <t xml:space="preserve">Spectrul de proiectare pentru direcția </t>
  </si>
  <si>
    <t xml:space="preserve">Valori </t>
  </si>
  <si>
    <r>
      <t>β</t>
    </r>
    <r>
      <rPr>
        <b/>
        <vertAlign val="subscript"/>
        <sz val="16"/>
        <color indexed="8"/>
        <rFont val="Arial Narrow"/>
        <family val="2"/>
      </rPr>
      <t>0</t>
    </r>
  </si>
  <si>
    <r>
      <t>a</t>
    </r>
    <r>
      <rPr>
        <b/>
        <vertAlign val="subscript"/>
        <sz val="16"/>
        <color indexed="8"/>
        <rFont val="Arial Narrow"/>
        <family val="2"/>
      </rPr>
      <t xml:space="preserve">g            </t>
    </r>
    <r>
      <rPr>
        <b/>
        <sz val="9"/>
        <color indexed="8"/>
        <rFont val="Arial Narrow"/>
        <family val="2"/>
      </rPr>
      <t>(m/s</t>
    </r>
    <r>
      <rPr>
        <b/>
        <vertAlign val="superscript"/>
        <sz val="9"/>
        <color indexed="8"/>
        <rFont val="Arial Narrow"/>
        <family val="2"/>
      </rPr>
      <t>2</t>
    </r>
    <r>
      <rPr>
        <b/>
        <sz val="9"/>
        <color indexed="8"/>
        <rFont val="Arial Narrow"/>
        <family val="2"/>
      </rPr>
      <t>)</t>
    </r>
  </si>
  <si>
    <t>ξ%</t>
  </si>
  <si>
    <t>η</t>
  </si>
  <si>
    <t>Factor de aplificare</t>
  </si>
  <si>
    <t>T(s)</t>
  </si>
  <si>
    <r>
      <t>S</t>
    </r>
    <r>
      <rPr>
        <b/>
        <vertAlign val="subscript"/>
        <sz val="12"/>
        <color indexed="8"/>
        <rFont val="Arial Narrow"/>
        <family val="2"/>
      </rPr>
      <t>da</t>
    </r>
    <r>
      <rPr>
        <b/>
        <sz val="12"/>
        <color indexed="8"/>
        <rFont val="Arial Narrow"/>
        <family val="2"/>
      </rPr>
      <t>(m/s</t>
    </r>
    <r>
      <rPr>
        <b/>
        <vertAlign val="superscript"/>
        <sz val="12"/>
        <color indexed="8"/>
        <rFont val="Arial Narrow"/>
        <family val="2"/>
      </rPr>
      <t>2</t>
    </r>
    <r>
      <rPr>
        <b/>
        <sz val="12"/>
        <color indexed="8"/>
        <rFont val="Arial Narrow"/>
        <family val="2"/>
      </rPr>
      <t>)</t>
    </r>
  </si>
  <si>
    <t>β(T)</t>
  </si>
  <si>
    <r>
      <t>S</t>
    </r>
    <r>
      <rPr>
        <b/>
        <vertAlign val="subscript"/>
        <sz val="12"/>
        <color indexed="8"/>
        <rFont val="Arial Narrow"/>
        <family val="2"/>
      </rPr>
      <t>v</t>
    </r>
    <r>
      <rPr>
        <b/>
        <sz val="12"/>
        <color indexed="8"/>
        <rFont val="Arial Narrow"/>
        <family val="2"/>
      </rPr>
      <t>(m/s)</t>
    </r>
  </si>
  <si>
    <r>
      <t>S</t>
    </r>
    <r>
      <rPr>
        <b/>
        <vertAlign val="subscript"/>
        <sz val="12"/>
        <color indexed="8"/>
        <rFont val="Arial Narrow"/>
        <family val="2"/>
      </rPr>
      <t>d</t>
    </r>
    <r>
      <rPr>
        <b/>
        <sz val="12"/>
        <color indexed="8"/>
        <rFont val="Arial Narrow"/>
        <family val="2"/>
      </rPr>
      <t>(m)</t>
    </r>
  </si>
  <si>
    <t>Spectrul normalizat de răspuns elastic acc. absolute componenta verticală</t>
  </si>
  <si>
    <t>Valori</t>
  </si>
  <si>
    <r>
      <t>T</t>
    </r>
    <r>
      <rPr>
        <b/>
        <vertAlign val="subscript"/>
        <sz val="16"/>
        <color indexed="8"/>
        <rFont val="Arial Narrow"/>
        <family val="2"/>
      </rPr>
      <t>Bv</t>
    </r>
    <r>
      <rPr>
        <b/>
        <sz val="16"/>
        <color indexed="8"/>
        <rFont val="Arial Narrow"/>
        <family val="2"/>
      </rPr>
      <t>(s)</t>
    </r>
  </si>
  <si>
    <r>
      <t>T</t>
    </r>
    <r>
      <rPr>
        <b/>
        <vertAlign val="subscript"/>
        <sz val="16"/>
        <color indexed="8"/>
        <rFont val="Arial Narrow"/>
        <family val="2"/>
      </rPr>
      <t>Cv</t>
    </r>
    <r>
      <rPr>
        <b/>
        <sz val="16"/>
        <color indexed="8"/>
        <rFont val="Arial Narrow"/>
        <family val="2"/>
      </rPr>
      <t>(s)</t>
    </r>
  </si>
  <si>
    <r>
      <t>T</t>
    </r>
    <r>
      <rPr>
        <b/>
        <vertAlign val="subscript"/>
        <sz val="16"/>
        <color indexed="8"/>
        <rFont val="Arial Narrow"/>
        <family val="2"/>
      </rPr>
      <t>Dv</t>
    </r>
    <r>
      <rPr>
        <b/>
        <sz val="16"/>
        <color indexed="8"/>
        <rFont val="Arial Narrow"/>
        <family val="2"/>
      </rPr>
      <t>(s)</t>
    </r>
  </si>
  <si>
    <r>
      <t>β</t>
    </r>
    <r>
      <rPr>
        <b/>
        <vertAlign val="subscript"/>
        <sz val="12"/>
        <color theme="1"/>
        <rFont val="Arial Narrow"/>
        <family val="2"/>
      </rPr>
      <t>0v</t>
    </r>
  </si>
  <si>
    <r>
      <t>a</t>
    </r>
    <r>
      <rPr>
        <b/>
        <vertAlign val="subscript"/>
        <sz val="16"/>
        <color indexed="8"/>
        <rFont val="Arial Narrow"/>
        <family val="2"/>
      </rPr>
      <t xml:space="preserve">gv         </t>
    </r>
    <r>
      <rPr>
        <b/>
        <sz val="9"/>
        <color indexed="8"/>
        <rFont val="Arial Narrow"/>
        <family val="2"/>
      </rPr>
      <t>(m/s</t>
    </r>
    <r>
      <rPr>
        <b/>
        <vertAlign val="superscript"/>
        <sz val="9"/>
        <color indexed="8"/>
        <rFont val="Arial Narrow"/>
        <family val="2"/>
      </rPr>
      <t>2</t>
    </r>
    <r>
      <rPr>
        <b/>
        <sz val="9"/>
        <color indexed="8"/>
        <rFont val="Arial Narrow"/>
        <family val="2"/>
      </rPr>
      <t>)</t>
    </r>
  </si>
  <si>
    <r>
      <t>S</t>
    </r>
    <r>
      <rPr>
        <b/>
        <vertAlign val="subscript"/>
        <sz val="12"/>
        <color indexed="8"/>
        <rFont val="Arial Narrow"/>
        <family val="2"/>
      </rPr>
      <t>av</t>
    </r>
    <r>
      <rPr>
        <b/>
        <sz val="12"/>
        <color indexed="8"/>
        <rFont val="Arial Narrow"/>
        <family val="2"/>
      </rPr>
      <t>(m/s</t>
    </r>
    <r>
      <rPr>
        <b/>
        <vertAlign val="superscript"/>
        <sz val="12"/>
        <color indexed="8"/>
        <rFont val="Arial Narrow"/>
        <family val="2"/>
      </rPr>
      <t>2</t>
    </r>
    <r>
      <rPr>
        <b/>
        <sz val="12"/>
        <color indexed="8"/>
        <rFont val="Arial Narrow"/>
        <family val="2"/>
      </rPr>
      <t>)</t>
    </r>
  </si>
  <si>
    <r>
      <t>β</t>
    </r>
    <r>
      <rPr>
        <b/>
        <vertAlign val="subscript"/>
        <sz val="12"/>
        <color theme="1"/>
        <rFont val="Arial Narrow"/>
        <family val="2"/>
      </rPr>
      <t>0v</t>
    </r>
    <r>
      <rPr>
        <b/>
        <sz val="12"/>
        <color theme="1"/>
        <rFont val="Arial Narrow"/>
        <family val="2"/>
      </rPr>
      <t>(T)</t>
    </r>
  </si>
  <si>
    <r>
      <t>S</t>
    </r>
    <r>
      <rPr>
        <b/>
        <vertAlign val="subscript"/>
        <sz val="12"/>
        <color indexed="8"/>
        <rFont val="Arial Narrow"/>
        <family val="2"/>
      </rPr>
      <t>v_v</t>
    </r>
    <r>
      <rPr>
        <b/>
        <sz val="12"/>
        <color indexed="8"/>
        <rFont val="Arial Narrow"/>
        <family val="2"/>
      </rPr>
      <t>(m/s)</t>
    </r>
  </si>
  <si>
    <r>
      <t>S</t>
    </r>
    <r>
      <rPr>
        <b/>
        <vertAlign val="subscript"/>
        <sz val="12"/>
        <color indexed="8"/>
        <rFont val="Arial Narrow"/>
        <family val="2"/>
      </rPr>
      <t>dv</t>
    </r>
    <r>
      <rPr>
        <b/>
        <sz val="12"/>
        <color indexed="8"/>
        <rFont val="Arial Narrow"/>
        <family val="2"/>
      </rPr>
      <t>(m)</t>
    </r>
  </si>
  <si>
    <t>Spectrul normalizat de răspuns elastic</t>
  </si>
  <si>
    <r>
      <t>S</t>
    </r>
    <r>
      <rPr>
        <b/>
        <vertAlign val="subscript"/>
        <sz val="12"/>
        <color indexed="8"/>
        <rFont val="Arial Narrow"/>
        <family val="2"/>
      </rPr>
      <t>a</t>
    </r>
    <r>
      <rPr>
        <b/>
        <sz val="12"/>
        <color indexed="8"/>
        <rFont val="Arial Narrow"/>
        <family val="2"/>
      </rPr>
      <t>(m/s</t>
    </r>
    <r>
      <rPr>
        <b/>
        <vertAlign val="superscript"/>
        <sz val="12"/>
        <color indexed="8"/>
        <rFont val="Arial Narrow"/>
        <family val="2"/>
      </rPr>
      <t>2</t>
    </r>
    <r>
      <rPr>
        <b/>
        <sz val="12"/>
        <color indexed="8"/>
        <rFont val="Arial Narrow"/>
        <family val="2"/>
      </rPr>
      <t>)</t>
    </r>
  </si>
  <si>
    <r>
      <t>T</t>
    </r>
    <r>
      <rPr>
        <b/>
        <vertAlign val="subscript"/>
        <sz val="12"/>
        <color theme="1"/>
        <rFont val="Arial Narrow"/>
        <family val="2"/>
      </rPr>
      <t>C</t>
    </r>
    <r>
      <rPr>
        <b/>
        <sz val="12"/>
        <color theme="1"/>
        <rFont val="Arial Narrow"/>
        <family val="2"/>
      </rPr>
      <t>(s)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</si>
</sst>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6" x14ac:knownFonts="1">
    <font>
      <sz val="10"/>
      <name val="Arial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 Narrow"/>
      <family val="2"/>
    </font>
    <font>
      <sz val="12"/>
      <color rgb="FF000000"/>
      <name val="Arial Narrow"/>
      <family val="2"/>
    </font>
    <font>
      <i/>
      <sz val="12"/>
      <color rgb="FF000000"/>
      <name val="Arial Narrow"/>
      <family val="2"/>
    </font>
    <font>
      <i/>
      <vertAlign val="subscript"/>
      <sz val="12"/>
      <color indexed="8"/>
      <name val="Arial Narrow"/>
      <family val="2"/>
    </font>
    <font>
      <sz val="12"/>
      <color indexed="8"/>
      <name val="Arial Narrow"/>
      <family val="2"/>
    </font>
    <font>
      <i/>
      <sz val="12"/>
      <color indexed="8"/>
      <name val="Arial Narrow"/>
      <family val="2"/>
    </font>
    <font>
      <b/>
      <vertAlign val="subscript"/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vertAlign val="subscript"/>
      <sz val="16"/>
      <color indexed="8"/>
      <name val="Arial Narrow"/>
      <family val="2"/>
    </font>
    <font>
      <b/>
      <sz val="16"/>
      <color indexed="8"/>
      <name val="Arial Narrow"/>
      <family val="2"/>
    </font>
    <font>
      <sz val="1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vertAlign val="subscript"/>
      <sz val="11"/>
      <color indexed="8"/>
      <name val="Arial Narrow"/>
      <family val="2"/>
    </font>
    <font>
      <sz val="11"/>
      <color indexed="8"/>
      <name val="Arial Narrow"/>
      <family val="2"/>
    </font>
    <font>
      <sz val="10"/>
      <color theme="1"/>
      <name val="Arial Narrow"/>
      <family val="2"/>
    </font>
    <font>
      <b/>
      <vertAlign val="subscript"/>
      <sz val="11"/>
      <color theme="1"/>
      <name val="Arial Narrow"/>
      <family val="2"/>
    </font>
    <font>
      <sz val="11"/>
      <name val="Arial Narrow"/>
      <family val="2"/>
    </font>
    <font>
      <sz val="16"/>
      <color theme="1"/>
      <name val="Arial Narrow"/>
      <family val="2"/>
    </font>
    <font>
      <b/>
      <i/>
      <sz val="14"/>
      <color rgb="FFC00000"/>
      <name val="Arial Narrow"/>
      <family val="2"/>
    </font>
    <font>
      <b/>
      <i/>
      <sz val="14"/>
      <color theme="1"/>
      <name val="Arial Narrow"/>
      <family val="2"/>
    </font>
    <font>
      <b/>
      <vertAlign val="subscript"/>
      <sz val="12"/>
      <color theme="1"/>
      <name val="Arial Narrow"/>
      <family val="2"/>
    </font>
    <font>
      <b/>
      <vertAlign val="subscript"/>
      <sz val="12"/>
      <color indexed="8"/>
      <name val="Arial Narrow"/>
      <family val="2"/>
    </font>
    <font>
      <b/>
      <sz val="12"/>
      <color indexed="8"/>
      <name val="Arial Narrow"/>
      <family val="2"/>
    </font>
    <font>
      <b/>
      <vertAlign val="subscript"/>
      <sz val="11"/>
      <color indexed="8"/>
      <name val="Arial Narrow"/>
      <family val="2"/>
    </font>
    <font>
      <b/>
      <sz val="11"/>
      <color indexed="8"/>
      <name val="Arial Narrow"/>
      <family val="2"/>
    </font>
    <font>
      <b/>
      <i/>
      <sz val="12"/>
      <color theme="1"/>
      <name val="Arial Narrow"/>
      <family val="2"/>
    </font>
    <font>
      <b/>
      <sz val="14"/>
      <color indexed="81"/>
      <name val="Arial Narrow"/>
      <family val="2"/>
    </font>
    <font>
      <sz val="9"/>
      <color indexed="81"/>
      <name val="Tahoma"/>
      <family val="2"/>
    </font>
    <font>
      <sz val="12"/>
      <color indexed="81"/>
      <name val="Arial Narrow"/>
      <family val="2"/>
    </font>
    <font>
      <b/>
      <vertAlign val="subscript"/>
      <sz val="11"/>
      <color indexed="81"/>
      <name val="Arial Narrow"/>
      <family val="2"/>
    </font>
    <font>
      <sz val="14"/>
      <color indexed="81"/>
      <name val="Arial Narrow"/>
      <family val="2"/>
    </font>
    <font>
      <b/>
      <sz val="14"/>
      <color theme="1"/>
      <name val="Arial Narrow"/>
      <family val="2"/>
    </font>
    <font>
      <b/>
      <sz val="9"/>
      <color indexed="8"/>
      <name val="Arial Narrow"/>
      <family val="2"/>
    </font>
    <font>
      <b/>
      <vertAlign val="superscript"/>
      <sz val="9"/>
      <color indexed="8"/>
      <name val="Arial Narrow"/>
      <family val="2"/>
    </font>
    <font>
      <b/>
      <vertAlign val="superscript"/>
      <sz val="12"/>
      <color indexed="8"/>
      <name val="Arial Narrow"/>
      <family val="2"/>
    </font>
    <font>
      <b/>
      <i/>
      <sz val="12"/>
      <name val="Arial Narrow"/>
      <family val="2"/>
    </font>
    <font>
      <b/>
      <sz val="10"/>
      <color indexed="81"/>
      <name val="Tahoma"/>
      <family val="2"/>
    </font>
    <font>
      <sz val="8"/>
      <color indexed="81"/>
      <name val="Tahoma"/>
      <family val="2"/>
    </font>
    <font>
      <b/>
      <sz val="11"/>
      <color indexed="81"/>
      <name val="Tahoma"/>
      <family val="2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2" fontId="25" fillId="3" borderId="14" xfId="0" applyNumberFormat="1" applyFont="1" applyFill="1" applyBorder="1" applyAlignment="1">
      <alignment horizontal="center" vertical="center"/>
    </xf>
    <xf numFmtId="0" fontId="24" fillId="2" borderId="15" xfId="0" applyFont="1" applyFill="1" applyBorder="1" applyAlignment="1">
      <alignment vertical="center"/>
    </xf>
    <xf numFmtId="0" fontId="24" fillId="2" borderId="16" xfId="0" applyFont="1" applyFill="1" applyBorder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2" fontId="14" fillId="0" borderId="21" xfId="0" applyNumberFormat="1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/>
    </xf>
    <xf numFmtId="2" fontId="31" fillId="3" borderId="21" xfId="0" applyNumberFormat="1" applyFont="1" applyFill="1" applyBorder="1" applyAlignment="1">
      <alignment horizontal="center" vertical="center"/>
    </xf>
    <xf numFmtId="2" fontId="24" fillId="4" borderId="21" xfId="0" applyNumberFormat="1" applyFont="1" applyFill="1" applyBorder="1" applyAlignment="1">
      <alignment horizontal="center" vertical="center"/>
    </xf>
    <xf numFmtId="2" fontId="31" fillId="5" borderId="22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 wrapText="1"/>
    </xf>
    <xf numFmtId="2" fontId="31" fillId="6" borderId="2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/>
    <xf numFmtId="2" fontId="14" fillId="0" borderId="0" xfId="0" applyNumberFormat="1" applyFont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2" fontId="15" fillId="0" borderId="8" xfId="0" applyNumberFormat="1" applyFont="1" applyBorder="1" applyAlignment="1">
      <alignment horizontal="center" vertical="center"/>
    </xf>
    <xf numFmtId="2" fontId="15" fillId="0" borderId="25" xfId="0" applyNumberFormat="1" applyFont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164" fontId="14" fillId="0" borderId="9" xfId="0" applyNumberFormat="1" applyFont="1" applyFill="1" applyBorder="1" applyAlignment="1">
      <alignment horizontal="center" vertical="center"/>
    </xf>
    <xf numFmtId="9" fontId="17" fillId="3" borderId="9" xfId="0" applyNumberFormat="1" applyFont="1" applyFill="1" applyBorder="1" applyAlignment="1">
      <alignment horizontal="center" vertical="center"/>
    </xf>
    <xf numFmtId="2" fontId="14" fillId="4" borderId="17" xfId="0" applyNumberFormat="1" applyFont="1" applyFill="1" applyBorder="1" applyAlignment="1">
      <alignment horizontal="center" vertical="center"/>
    </xf>
    <xf numFmtId="2" fontId="14" fillId="4" borderId="26" xfId="0" applyNumberFormat="1" applyFont="1" applyFill="1" applyBorder="1" applyAlignment="1">
      <alignment horizontal="center" vertical="center"/>
    </xf>
    <xf numFmtId="2" fontId="14" fillId="0" borderId="18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9" fontId="17" fillId="0" borderId="0" xfId="0" applyNumberFormat="1" applyFont="1" applyBorder="1" applyAlignment="1">
      <alignment horizontal="center" vertical="center"/>
    </xf>
    <xf numFmtId="2" fontId="14" fillId="4" borderId="6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37" fillId="6" borderId="23" xfId="0" applyFont="1" applyFill="1" applyBorder="1" applyAlignment="1">
      <alignment horizontal="center" vertical="center" wrapText="1"/>
    </xf>
    <xf numFmtId="2" fontId="15" fillId="0" borderId="20" xfId="0" applyNumberFormat="1" applyFont="1" applyBorder="1" applyAlignment="1">
      <alignment horizontal="center" vertical="center"/>
    </xf>
    <xf numFmtId="2" fontId="15" fillId="0" borderId="28" xfId="0" applyNumberFormat="1" applyFont="1" applyBorder="1" applyAlignment="1">
      <alignment horizontal="center" vertical="center"/>
    </xf>
    <xf numFmtId="2" fontId="15" fillId="0" borderId="21" xfId="0" applyNumberFormat="1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164" fontId="14" fillId="0" borderId="21" xfId="0" applyNumberFormat="1" applyFont="1" applyBorder="1" applyAlignment="1">
      <alignment horizontal="center" vertical="center"/>
    </xf>
    <xf numFmtId="2" fontId="14" fillId="0" borderId="21" xfId="0" applyNumberFormat="1" applyFont="1" applyBorder="1" applyAlignment="1">
      <alignment horizontal="center" vertical="center"/>
    </xf>
    <xf numFmtId="9" fontId="17" fillId="3" borderId="21" xfId="0" applyNumberFormat="1" applyFont="1" applyFill="1" applyBorder="1" applyAlignment="1">
      <alignment horizontal="center" vertical="center"/>
    </xf>
    <xf numFmtId="0" fontId="31" fillId="3" borderId="28" xfId="0" applyFont="1" applyFill="1" applyBorder="1" applyAlignment="1">
      <alignment horizontal="center" vertical="center"/>
    </xf>
    <xf numFmtId="2" fontId="41" fillId="4" borderId="29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2" fontId="14" fillId="0" borderId="9" xfId="0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2" fontId="14" fillId="0" borderId="17" xfId="0" applyNumberFormat="1" applyFont="1" applyBorder="1" applyAlignment="1">
      <alignment horizontal="center" vertical="center"/>
    </xf>
    <xf numFmtId="2" fontId="14" fillId="0" borderId="26" xfId="0" applyNumberFormat="1" applyFont="1" applyBorder="1" applyAlignment="1">
      <alignment horizontal="center" vertical="center"/>
    </xf>
    <xf numFmtId="2" fontId="14" fillId="0" borderId="6" xfId="0" applyNumberFormat="1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17" fillId="0" borderId="0" xfId="0" applyFont="1" applyBorder="1"/>
    <xf numFmtId="0" fontId="37" fillId="3" borderId="32" xfId="0" applyFont="1" applyFill="1" applyBorder="1" applyAlignment="1">
      <alignment horizontal="center" vertical="center"/>
    </xf>
    <xf numFmtId="164" fontId="14" fillId="0" borderId="21" xfId="0" applyNumberFormat="1" applyFont="1" applyFill="1" applyBorder="1" applyAlignment="1">
      <alignment horizontal="center" vertical="center"/>
    </xf>
    <xf numFmtId="0" fontId="41" fillId="0" borderId="28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37" fillId="6" borderId="14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23" xfId="0" applyFont="1" applyFill="1" applyBorder="1" applyAlignment="1">
      <alignment horizontal="center" vertical="center"/>
    </xf>
    <xf numFmtId="0" fontId="23" fillId="2" borderId="30" xfId="0" applyFont="1" applyFill="1" applyBorder="1" applyAlignment="1">
      <alignment horizontal="center" vertical="center"/>
    </xf>
    <xf numFmtId="0" fontId="23" fillId="2" borderId="31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/>
    </xf>
    <xf numFmtId="2" fontId="10" fillId="0" borderId="24" xfId="0" applyNumberFormat="1" applyFont="1" applyBorder="1" applyAlignment="1">
      <alignment horizontal="center" vertical="center"/>
    </xf>
    <xf numFmtId="2" fontId="10" fillId="0" borderId="15" xfId="0" applyNumberFormat="1" applyFont="1" applyBorder="1" applyAlignment="1">
      <alignment horizontal="center" vertical="center"/>
    </xf>
    <xf numFmtId="2" fontId="10" fillId="0" borderId="27" xfId="0" applyNumberFormat="1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0" fontId="23" fillId="2" borderId="24" xfId="0" applyFont="1" applyFill="1" applyBorder="1" applyAlignment="1">
      <alignment horizontal="center" vertical="center" wrapText="1"/>
    </xf>
    <xf numFmtId="0" fontId="23" fillId="2" borderId="15" xfId="0" applyFont="1" applyFill="1" applyBorder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23" fillId="2" borderId="24" xfId="0" applyFont="1" applyFill="1" applyBorder="1" applyAlignment="1">
      <alignment horizontal="center" vertical="center"/>
    </xf>
    <xf numFmtId="0" fontId="23" fillId="2" borderId="15" xfId="0" applyFont="1" applyFill="1" applyBorder="1" applyAlignment="1">
      <alignment horizontal="center" vertical="center"/>
    </xf>
    <xf numFmtId="0" fontId="23" fillId="2" borderId="16" xfId="0" applyFont="1" applyFill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Calibri"/>
                <a:cs typeface="Calibri"/>
              </a:defRPr>
            </a:pPr>
            <a:r>
              <a:rPr lang="ro-RO">
                <a:latin typeface="Arial Narrow" panose="020B0606020202030204" pitchFamily="34" charset="0"/>
              </a:rPr>
              <a:t>Spectru</a:t>
            </a:r>
            <a:r>
              <a:rPr lang="en-US">
                <a:latin typeface="Arial Narrow" panose="020B0606020202030204" pitchFamily="34" charset="0"/>
              </a:rPr>
              <a:t>l</a:t>
            </a:r>
            <a:r>
              <a:rPr lang="ro-RO">
                <a:latin typeface="Arial Narrow" panose="020B0606020202030204" pitchFamily="34" charset="0"/>
              </a:rPr>
              <a:t> de</a:t>
            </a:r>
            <a:r>
              <a:rPr lang="en-US">
                <a:latin typeface="Arial Narrow" panose="020B0606020202030204" pitchFamily="34" charset="0"/>
              </a:rPr>
              <a:t> proiectare-</a:t>
            </a:r>
            <a:r>
              <a:rPr lang="ro-RO">
                <a:latin typeface="Arial Narrow" panose="020B0606020202030204" pitchFamily="34" charset="0"/>
              </a:rPr>
              <a:t>acceleraţii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3085739282589702E-2"/>
          <c:y val="0.19480351414406533"/>
          <c:w val="0.68616426071740999"/>
          <c:h val="0.6892166083406237"/>
        </c:manualLayout>
      </c:layout>
      <c:scatterChart>
        <c:scatterStyle val="lineMarker"/>
        <c:varyColors val="0"/>
        <c:ser>
          <c:idx val="0"/>
          <c:order val="0"/>
          <c:tx>
            <c:v>Spectru de acceleratii</c:v>
          </c:tx>
          <c:marker>
            <c:symbol val="none"/>
          </c:marker>
          <c:xVal>
            <c:numRef>
              <c:f>Spectrul_de_Proiectare!$B$5:$B$85</c:f>
              <c:numCache>
                <c:formatCode>0.00</c:formatCode>
                <c:ptCount val="8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</c:numCache>
            </c:numRef>
          </c:xVal>
          <c:yVal>
            <c:numRef>
              <c:f>Spectrul_de_Proiectare!$C$5:$C$85</c:f>
              <c:numCache>
                <c:formatCode>0.00</c:formatCode>
                <c:ptCount val="81"/>
                <c:pt idx="0">
                  <c:v>2.4525000000000001</c:v>
                </c:pt>
                <c:pt idx="1">
                  <c:v>2.2555399659863946</c:v>
                </c:pt>
                <c:pt idx="2">
                  <c:v>1.6646598639455783</c:v>
                </c:pt>
                <c:pt idx="3">
                  <c:v>0.90833333333333333</c:v>
                </c:pt>
                <c:pt idx="4">
                  <c:v>0.90833333333333333</c:v>
                </c:pt>
                <c:pt idx="5">
                  <c:v>0.90833333333333333</c:v>
                </c:pt>
                <c:pt idx="6">
                  <c:v>0.90833333333333333</c:v>
                </c:pt>
                <c:pt idx="7">
                  <c:v>0.90833333333333333</c:v>
                </c:pt>
                <c:pt idx="8">
                  <c:v>0.90833333333333333</c:v>
                </c:pt>
                <c:pt idx="9">
                  <c:v>0.90833333333333333</c:v>
                </c:pt>
                <c:pt idx="10">
                  <c:v>0.90833333333333333</c:v>
                </c:pt>
                <c:pt idx="11">
                  <c:v>0.90833333333333333</c:v>
                </c:pt>
                <c:pt idx="12">
                  <c:v>0.90833333333333333</c:v>
                </c:pt>
                <c:pt idx="13">
                  <c:v>0.90833333333333333</c:v>
                </c:pt>
                <c:pt idx="14">
                  <c:v>0.90833333333333333</c:v>
                </c:pt>
                <c:pt idx="15">
                  <c:v>0.84777777777777763</c:v>
                </c:pt>
                <c:pt idx="16">
                  <c:v>0.79479166666666656</c:v>
                </c:pt>
                <c:pt idx="17">
                  <c:v>0.74803921568627441</c:v>
                </c:pt>
                <c:pt idx="18">
                  <c:v>0.70648148148148127</c:v>
                </c:pt>
                <c:pt idx="19">
                  <c:v>0.66929824561403495</c:v>
                </c:pt>
                <c:pt idx="20">
                  <c:v>0.63583333333333314</c:v>
                </c:pt>
                <c:pt idx="21">
                  <c:v>0.6055555555555554</c:v>
                </c:pt>
                <c:pt idx="22">
                  <c:v>0.57803030303030289</c:v>
                </c:pt>
                <c:pt idx="23">
                  <c:v>0.55289855072463756</c:v>
                </c:pt>
                <c:pt idx="24">
                  <c:v>0.52986111111111089</c:v>
                </c:pt>
                <c:pt idx="25">
                  <c:v>0.50866666666666649</c:v>
                </c:pt>
                <c:pt idx="26">
                  <c:v>0.49050000000000005</c:v>
                </c:pt>
                <c:pt idx="27">
                  <c:v>0.49050000000000005</c:v>
                </c:pt>
                <c:pt idx="28">
                  <c:v>0.49050000000000005</c:v>
                </c:pt>
                <c:pt idx="29">
                  <c:v>0.49050000000000005</c:v>
                </c:pt>
                <c:pt idx="30">
                  <c:v>0.49050000000000005</c:v>
                </c:pt>
                <c:pt idx="31">
                  <c:v>0.49050000000000005</c:v>
                </c:pt>
                <c:pt idx="32">
                  <c:v>0.49050000000000005</c:v>
                </c:pt>
                <c:pt idx="33">
                  <c:v>0.49050000000000005</c:v>
                </c:pt>
                <c:pt idx="34">
                  <c:v>0.49050000000000005</c:v>
                </c:pt>
                <c:pt idx="35">
                  <c:v>0.49050000000000005</c:v>
                </c:pt>
                <c:pt idx="36">
                  <c:v>0.49050000000000005</c:v>
                </c:pt>
                <c:pt idx="37">
                  <c:v>0.49050000000000005</c:v>
                </c:pt>
                <c:pt idx="38">
                  <c:v>0.49050000000000005</c:v>
                </c:pt>
                <c:pt idx="39">
                  <c:v>0.49050000000000005</c:v>
                </c:pt>
                <c:pt idx="40">
                  <c:v>0.49050000000000005</c:v>
                </c:pt>
                <c:pt idx="41">
                  <c:v>0.49050000000000005</c:v>
                </c:pt>
                <c:pt idx="42">
                  <c:v>0.49050000000000005</c:v>
                </c:pt>
                <c:pt idx="43">
                  <c:v>0.49050000000000005</c:v>
                </c:pt>
                <c:pt idx="44">
                  <c:v>0.49050000000000005</c:v>
                </c:pt>
                <c:pt idx="45">
                  <c:v>0.49050000000000005</c:v>
                </c:pt>
                <c:pt idx="46">
                  <c:v>0.49050000000000005</c:v>
                </c:pt>
                <c:pt idx="47">
                  <c:v>0.49050000000000005</c:v>
                </c:pt>
                <c:pt idx="48">
                  <c:v>0.49050000000000005</c:v>
                </c:pt>
                <c:pt idx="49">
                  <c:v>0.49050000000000005</c:v>
                </c:pt>
                <c:pt idx="50">
                  <c:v>0.49050000000000005</c:v>
                </c:pt>
                <c:pt idx="51">
                  <c:v>0.49050000000000005</c:v>
                </c:pt>
                <c:pt idx="52">
                  <c:v>0.49050000000000005</c:v>
                </c:pt>
                <c:pt idx="53">
                  <c:v>0.49050000000000005</c:v>
                </c:pt>
                <c:pt idx="54">
                  <c:v>0.49050000000000005</c:v>
                </c:pt>
                <c:pt idx="55">
                  <c:v>0.49050000000000005</c:v>
                </c:pt>
                <c:pt idx="56">
                  <c:v>0.49050000000000005</c:v>
                </c:pt>
                <c:pt idx="57">
                  <c:v>0.49050000000000005</c:v>
                </c:pt>
                <c:pt idx="58">
                  <c:v>0.49050000000000005</c:v>
                </c:pt>
                <c:pt idx="59">
                  <c:v>0.49050000000000005</c:v>
                </c:pt>
                <c:pt idx="60">
                  <c:v>0.49050000000000005</c:v>
                </c:pt>
                <c:pt idx="61">
                  <c:v>0.49050000000000005</c:v>
                </c:pt>
                <c:pt idx="62">
                  <c:v>0.49050000000000005</c:v>
                </c:pt>
                <c:pt idx="63">
                  <c:v>0.49050000000000005</c:v>
                </c:pt>
                <c:pt idx="64">
                  <c:v>0.49050000000000005</c:v>
                </c:pt>
                <c:pt idx="65">
                  <c:v>0.49050000000000005</c:v>
                </c:pt>
                <c:pt idx="66">
                  <c:v>0.49050000000000005</c:v>
                </c:pt>
                <c:pt idx="67">
                  <c:v>0.49050000000000005</c:v>
                </c:pt>
                <c:pt idx="68">
                  <c:v>0.49050000000000005</c:v>
                </c:pt>
                <c:pt idx="69">
                  <c:v>0.49050000000000005</c:v>
                </c:pt>
                <c:pt idx="70">
                  <c:v>0.49050000000000005</c:v>
                </c:pt>
                <c:pt idx="71">
                  <c:v>0.49050000000000005</c:v>
                </c:pt>
                <c:pt idx="72">
                  <c:v>0.49050000000000005</c:v>
                </c:pt>
                <c:pt idx="73">
                  <c:v>0.49050000000000005</c:v>
                </c:pt>
                <c:pt idx="74">
                  <c:v>0.49050000000000005</c:v>
                </c:pt>
                <c:pt idx="75">
                  <c:v>0.49050000000000005</c:v>
                </c:pt>
                <c:pt idx="76">
                  <c:v>0.49050000000000005</c:v>
                </c:pt>
                <c:pt idx="77">
                  <c:v>0.49050000000000005</c:v>
                </c:pt>
                <c:pt idx="78">
                  <c:v>0.49050000000000005</c:v>
                </c:pt>
                <c:pt idx="79">
                  <c:v>0.49050000000000005</c:v>
                </c:pt>
                <c:pt idx="80">
                  <c:v>0.49050000000000005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37120"/>
        <c:axId val="150838656"/>
      </c:scatterChart>
      <c:valAx>
        <c:axId val="150837120"/>
        <c:scaling>
          <c:orientation val="minMax"/>
          <c:max val="4.5"/>
          <c:min val="0"/>
        </c:scaling>
        <c:delete val="0"/>
        <c:axPos val="b"/>
        <c:majorGridlines/>
        <c:min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0838656"/>
        <c:crosses val="autoZero"/>
        <c:crossBetween val="midCat"/>
        <c:majorUnit val="0.5"/>
      </c:valAx>
      <c:valAx>
        <c:axId val="1508386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08371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o-RO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Calibri"/>
                <a:cs typeface="Calibri"/>
              </a:defRPr>
            </a:pPr>
            <a:r>
              <a:rPr lang="ro-RO"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Spectru</a:t>
            </a:r>
            <a:r>
              <a:rPr lang="en-US"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l</a:t>
            </a:r>
            <a:r>
              <a:rPr lang="ro-RO"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 normalizat β</a:t>
            </a:r>
            <a:r>
              <a:rPr lang="en-US" sz="1800" b="1" i="0" u="none" strike="noStrike" baseline="-25000">
                <a:solidFill>
                  <a:srgbClr val="000000"/>
                </a:solidFill>
                <a:latin typeface="Arial Narrow" panose="020B0606020202030204" pitchFamily="34" charset="0"/>
              </a:rPr>
              <a:t>0</a:t>
            </a:r>
            <a:r>
              <a:rPr lang="ro-RO"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(T)-FAD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FAD-P100</c:v>
          </c:tx>
          <c:marker>
            <c:symbol val="none"/>
          </c:marker>
          <c:xVal>
            <c:numRef>
              <c:f>Spectrul_de_Răspuns!$B$5:$B$85</c:f>
              <c:numCache>
                <c:formatCode>0.00</c:formatCode>
                <c:ptCount val="8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</c:numCache>
            </c:numRef>
          </c:xVal>
          <c:yVal>
            <c:numRef>
              <c:f>Spectrul_de_Răspuns!$C$5:$C$85</c:f>
              <c:numCache>
                <c:formatCode>0.00</c:formatCode>
                <c:ptCount val="81"/>
                <c:pt idx="0">
                  <c:v>1</c:v>
                </c:pt>
                <c:pt idx="1">
                  <c:v>1.5357142857142856</c:v>
                </c:pt>
                <c:pt idx="2">
                  <c:v>2.0714285714285712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4">
                  <c:v>2.5</c:v>
                </c:pt>
                <c:pt idx="15">
                  <c:v>2.333333333333333</c:v>
                </c:pt>
                <c:pt idx="16">
                  <c:v>2.1874999999999996</c:v>
                </c:pt>
                <c:pt idx="17">
                  <c:v>2.0588235294117641</c:v>
                </c:pt>
                <c:pt idx="18">
                  <c:v>1.944444444444444</c:v>
                </c:pt>
                <c:pt idx="19">
                  <c:v>1.8421052631578942</c:v>
                </c:pt>
                <c:pt idx="20">
                  <c:v>1.7499999999999996</c:v>
                </c:pt>
                <c:pt idx="21">
                  <c:v>1.6666666666666663</c:v>
                </c:pt>
                <c:pt idx="22">
                  <c:v>1.5909090909090904</c:v>
                </c:pt>
                <c:pt idx="23">
                  <c:v>1.521739130434782</c:v>
                </c:pt>
                <c:pt idx="24">
                  <c:v>1.4583333333333328</c:v>
                </c:pt>
                <c:pt idx="25">
                  <c:v>1.3999999999999995</c:v>
                </c:pt>
                <c:pt idx="26">
                  <c:v>1.3461538461538456</c:v>
                </c:pt>
                <c:pt idx="27">
                  <c:v>1.2962962962962958</c:v>
                </c:pt>
                <c:pt idx="28">
                  <c:v>1.2499999999999996</c:v>
                </c:pt>
                <c:pt idx="29">
                  <c:v>1.2068965517241375</c:v>
                </c:pt>
                <c:pt idx="30">
                  <c:v>1.1666666666666661</c:v>
                </c:pt>
                <c:pt idx="31">
                  <c:v>1.1290322580645156</c:v>
                </c:pt>
                <c:pt idx="32">
                  <c:v>1.0937499999999996</c:v>
                </c:pt>
                <c:pt idx="33">
                  <c:v>1.0606060606060601</c:v>
                </c:pt>
                <c:pt idx="34">
                  <c:v>1.0294117647058818</c:v>
                </c:pt>
                <c:pt idx="35">
                  <c:v>0.99999999999999944</c:v>
                </c:pt>
                <c:pt idx="36">
                  <c:v>0.97222222222222177</c:v>
                </c:pt>
                <c:pt idx="37">
                  <c:v>0.9459459459459455</c:v>
                </c:pt>
                <c:pt idx="38">
                  <c:v>0.9210526315789469</c:v>
                </c:pt>
                <c:pt idx="39">
                  <c:v>0.89743589743589691</c:v>
                </c:pt>
                <c:pt idx="40">
                  <c:v>0.87499999999999956</c:v>
                </c:pt>
                <c:pt idx="41">
                  <c:v>0.85365853658536561</c:v>
                </c:pt>
                <c:pt idx="42">
                  <c:v>0.83333333333333315</c:v>
                </c:pt>
                <c:pt idx="43">
                  <c:v>0.81395348837209291</c:v>
                </c:pt>
                <c:pt idx="44">
                  <c:v>0.79545454545454541</c:v>
                </c:pt>
                <c:pt idx="45">
                  <c:v>0.77777777777777779</c:v>
                </c:pt>
                <c:pt idx="46">
                  <c:v>0.76086956521739135</c:v>
                </c:pt>
                <c:pt idx="47">
                  <c:v>0.74468085106382986</c:v>
                </c:pt>
                <c:pt idx="48">
                  <c:v>0.72916666666666685</c:v>
                </c:pt>
                <c:pt idx="49">
                  <c:v>0.71428571428571452</c:v>
                </c:pt>
                <c:pt idx="50">
                  <c:v>0.70000000000000029</c:v>
                </c:pt>
                <c:pt idx="51">
                  <c:v>0.68627450980392191</c:v>
                </c:pt>
                <c:pt idx="52">
                  <c:v>0.67307692307692335</c:v>
                </c:pt>
                <c:pt idx="53">
                  <c:v>0.66037735849056645</c:v>
                </c:pt>
                <c:pt idx="54">
                  <c:v>0.64814814814814858</c:v>
                </c:pt>
                <c:pt idx="55">
                  <c:v>0.6363636363636368</c:v>
                </c:pt>
                <c:pt idx="56">
                  <c:v>0.62500000000000044</c:v>
                </c:pt>
                <c:pt idx="57">
                  <c:v>0.61403508771929871</c:v>
                </c:pt>
                <c:pt idx="58">
                  <c:v>0.60344827586206939</c:v>
                </c:pt>
                <c:pt idx="59">
                  <c:v>0.59322033898305138</c:v>
                </c:pt>
                <c:pt idx="60">
                  <c:v>0.58333333333333381</c:v>
                </c:pt>
                <c:pt idx="61">
                  <c:v>0.56436441816716043</c:v>
                </c:pt>
                <c:pt idx="62">
                  <c:v>0.54630593132154115</c:v>
                </c:pt>
                <c:pt idx="63">
                  <c:v>0.52910052910053018</c:v>
                </c:pt>
                <c:pt idx="64">
                  <c:v>0.51269531250000111</c:v>
                </c:pt>
                <c:pt idx="65">
                  <c:v>0.49704142011834429</c:v>
                </c:pt>
                <c:pt idx="66">
                  <c:v>0.48209366391184683</c:v>
                </c:pt>
                <c:pt idx="67">
                  <c:v>0.46781020271775564</c:v>
                </c:pt>
                <c:pt idx="68">
                  <c:v>0.45415224913494917</c:v>
                </c:pt>
                <c:pt idx="69">
                  <c:v>0.44108380592312646</c:v>
                </c:pt>
                <c:pt idx="70">
                  <c:v>0.42857142857142971</c:v>
                </c:pt>
                <c:pt idx="71">
                  <c:v>0.41658401110890803</c:v>
                </c:pt>
                <c:pt idx="72">
                  <c:v>0.40509259259259367</c:v>
                </c:pt>
                <c:pt idx="73">
                  <c:v>0.39407018202289468</c:v>
                </c:pt>
                <c:pt idx="74">
                  <c:v>0.38349159970781699</c:v>
                </c:pt>
                <c:pt idx="75">
                  <c:v>0.37333333333333435</c:v>
                </c:pt>
                <c:pt idx="76">
                  <c:v>0.36357340720221709</c:v>
                </c:pt>
                <c:pt idx="77">
                  <c:v>0.35419126328217343</c:v>
                </c:pt>
                <c:pt idx="78">
                  <c:v>0.34516765285996159</c:v>
                </c:pt>
                <c:pt idx="79">
                  <c:v>0.33648453773433845</c:v>
                </c:pt>
                <c:pt idx="80">
                  <c:v>0.328125000000001</c:v>
                </c:pt>
              </c:numCache>
            </c:numRef>
          </c:yVal>
          <c:smooth val="0"/>
        </c:ser>
        <c:ser>
          <c:idx val="0"/>
          <c:order val="1"/>
          <c:tx>
            <c:v>Spectru SDOF</c:v>
          </c:tx>
          <c:marker>
            <c:symbol val="none"/>
          </c:marker>
          <c:xVal>
            <c:numRef>
              <c:f>'Spectru elastic si de proiectar'!#REF!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'Spectru elastic si de proiectar'!#REF!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579520"/>
        <c:axId val="159937664"/>
      </c:scatterChart>
      <c:valAx>
        <c:axId val="159579520"/>
        <c:scaling>
          <c:orientation val="minMax"/>
          <c:max val="4.5"/>
        </c:scaling>
        <c:delete val="0"/>
        <c:axPos val="b"/>
        <c:majorGridlines/>
        <c:min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9937664"/>
        <c:crosses val="autoZero"/>
        <c:crossBetween val="midCat"/>
        <c:majorUnit val="0.5"/>
      </c:valAx>
      <c:valAx>
        <c:axId val="159937664"/>
        <c:scaling>
          <c:orientation val="minMax"/>
        </c:scaling>
        <c:delete val="0"/>
        <c:axPos val="l"/>
        <c:majorGridlines/>
        <c:min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95795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o-RO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Calibri"/>
                <a:cs typeface="Calibri"/>
              </a:defRPr>
            </a:pPr>
            <a:r>
              <a:rPr lang="ro-RO"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Spectru</a:t>
            </a:r>
            <a:r>
              <a:rPr lang="en-US"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l</a:t>
            </a:r>
            <a:r>
              <a:rPr lang="ro-RO"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 normalizat β</a:t>
            </a:r>
            <a:r>
              <a:rPr lang="en-US" sz="1800" b="1" i="0" u="none" strike="noStrike" baseline="-25000">
                <a:solidFill>
                  <a:srgbClr val="000000"/>
                </a:solidFill>
                <a:latin typeface="Arial Narrow" panose="020B0606020202030204" pitchFamily="34" charset="0"/>
              </a:rPr>
              <a:t>0</a:t>
            </a:r>
            <a:r>
              <a:rPr lang="ro-RO"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(T)-FAD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FAD-P100</c:v>
          </c:tx>
          <c:marker>
            <c:symbol val="none"/>
          </c:marker>
          <c:xVal>
            <c:numRef>
              <c:f>Spectrul_de_Proiectare!$B$5:$B$85</c:f>
              <c:numCache>
                <c:formatCode>0.00</c:formatCode>
                <c:ptCount val="8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</c:numCache>
            </c:numRef>
          </c:xVal>
          <c:yVal>
            <c:numRef>
              <c:f>Spectrul_de_Proiectare!$D$5:$D$85</c:f>
              <c:numCache>
                <c:formatCode>0.00</c:formatCode>
                <c:ptCount val="81"/>
                <c:pt idx="0">
                  <c:v>1</c:v>
                </c:pt>
                <c:pt idx="1">
                  <c:v>0.77513227513227512</c:v>
                </c:pt>
                <c:pt idx="2">
                  <c:v>0.55026455026455023</c:v>
                </c:pt>
                <c:pt idx="3">
                  <c:v>0.37037037037037035</c:v>
                </c:pt>
                <c:pt idx="4">
                  <c:v>0.37037037037037035</c:v>
                </c:pt>
                <c:pt idx="5">
                  <c:v>0.37037037037037035</c:v>
                </c:pt>
                <c:pt idx="6">
                  <c:v>0.37037037037037035</c:v>
                </c:pt>
                <c:pt idx="7">
                  <c:v>0.37037037037037035</c:v>
                </c:pt>
                <c:pt idx="8">
                  <c:v>0.37037037037037035</c:v>
                </c:pt>
                <c:pt idx="9">
                  <c:v>0.37037037037037035</c:v>
                </c:pt>
                <c:pt idx="10">
                  <c:v>0.37037037037037035</c:v>
                </c:pt>
                <c:pt idx="11">
                  <c:v>0.37037037037037035</c:v>
                </c:pt>
                <c:pt idx="12">
                  <c:v>0.37037037037037035</c:v>
                </c:pt>
                <c:pt idx="13">
                  <c:v>0.37037037037037035</c:v>
                </c:pt>
                <c:pt idx="14">
                  <c:v>0.37037037037037035</c:v>
                </c:pt>
                <c:pt idx="15">
                  <c:v>0.34567901234567894</c:v>
                </c:pt>
                <c:pt idx="16">
                  <c:v>0.32407407407407401</c:v>
                </c:pt>
                <c:pt idx="17">
                  <c:v>0.3050108932461873</c:v>
                </c:pt>
                <c:pt idx="18">
                  <c:v>0.28806584362139909</c:v>
                </c:pt>
                <c:pt idx="19">
                  <c:v>0.27290448343079915</c:v>
                </c:pt>
                <c:pt idx="20">
                  <c:v>0.25925925925925919</c:v>
                </c:pt>
                <c:pt idx="21">
                  <c:v>0.24691358024691351</c:v>
                </c:pt>
                <c:pt idx="22">
                  <c:v>0.23569023569023562</c:v>
                </c:pt>
                <c:pt idx="23">
                  <c:v>0.22544283413848623</c:v>
                </c:pt>
                <c:pt idx="24">
                  <c:v>0.21604938271604929</c:v>
                </c:pt>
                <c:pt idx="25">
                  <c:v>0.20740740740740732</c:v>
                </c:pt>
                <c:pt idx="26">
                  <c:v>0.19943019943019935</c:v>
                </c:pt>
                <c:pt idx="27">
                  <c:v>0.19204389574759936</c:v>
                </c:pt>
                <c:pt idx="28">
                  <c:v>0.18518518518518509</c:v>
                </c:pt>
                <c:pt idx="29">
                  <c:v>0.17879948914431665</c:v>
                </c:pt>
                <c:pt idx="30">
                  <c:v>0.17283950617283941</c:v>
                </c:pt>
                <c:pt idx="31">
                  <c:v>0.16726403823178007</c:v>
                </c:pt>
                <c:pt idx="32">
                  <c:v>0.16203703703703698</c:v>
                </c:pt>
                <c:pt idx="33">
                  <c:v>0.15712682379349038</c:v>
                </c:pt>
                <c:pt idx="34">
                  <c:v>0.15250544662309362</c:v>
                </c:pt>
                <c:pt idx="35">
                  <c:v>0.14814814814814808</c:v>
                </c:pt>
                <c:pt idx="36">
                  <c:v>0.14403292181069952</c:v>
                </c:pt>
                <c:pt idx="37">
                  <c:v>0.14014014014014006</c:v>
                </c:pt>
                <c:pt idx="38">
                  <c:v>0.13645224171539955</c:v>
                </c:pt>
                <c:pt idx="39">
                  <c:v>0.13295346628679955</c:v>
                </c:pt>
                <c:pt idx="40">
                  <c:v>0.12962962962962957</c:v>
                </c:pt>
                <c:pt idx="41">
                  <c:v>0.12646793134598008</c:v>
                </c:pt>
                <c:pt idx="42">
                  <c:v>0.12345679012345676</c:v>
                </c:pt>
                <c:pt idx="43">
                  <c:v>0.1205857019810508</c:v>
                </c:pt>
                <c:pt idx="44">
                  <c:v>0.11784511784511784</c:v>
                </c:pt>
                <c:pt idx="45">
                  <c:v>0.11522633744855967</c:v>
                </c:pt>
                <c:pt idx="46">
                  <c:v>0.11272141706924317</c:v>
                </c:pt>
                <c:pt idx="47">
                  <c:v>0.11032308904649332</c:v>
                </c:pt>
                <c:pt idx="48">
                  <c:v>0.10802469135802471</c:v>
                </c:pt>
                <c:pt idx="49">
                  <c:v>0.10582010582010586</c:v>
                </c:pt>
                <c:pt idx="50">
                  <c:v>0.10370370370370374</c:v>
                </c:pt>
                <c:pt idx="51">
                  <c:v>0.10167029774872917</c:v>
                </c:pt>
                <c:pt idx="52">
                  <c:v>9.9715099715099773E-2</c:v>
                </c:pt>
                <c:pt idx="53">
                  <c:v>9.7833682739343175E-2</c:v>
                </c:pt>
                <c:pt idx="54">
                  <c:v>9.6021947873799779E-2</c:v>
                </c:pt>
                <c:pt idx="55">
                  <c:v>9.4276094276094333E-2</c:v>
                </c:pt>
                <c:pt idx="56">
                  <c:v>9.2592592592592657E-2</c:v>
                </c:pt>
                <c:pt idx="57">
                  <c:v>9.0968161143599804E-2</c:v>
                </c:pt>
                <c:pt idx="58">
                  <c:v>8.9399744572158435E-2</c:v>
                </c:pt>
                <c:pt idx="59">
                  <c:v>8.7884494664155752E-2</c:v>
                </c:pt>
                <c:pt idx="60">
                  <c:v>8.6419753086419832E-2</c:v>
                </c:pt>
                <c:pt idx="61">
                  <c:v>8.3609543432171918E-2</c:v>
                </c:pt>
                <c:pt idx="62">
                  <c:v>8.093421204763572E-2</c:v>
                </c:pt>
                <c:pt idx="63">
                  <c:v>7.8385263570448921E-2</c:v>
                </c:pt>
                <c:pt idx="64">
                  <c:v>7.5954861111111258E-2</c:v>
                </c:pt>
                <c:pt idx="65">
                  <c:v>7.3635765943458414E-2</c:v>
                </c:pt>
                <c:pt idx="66">
                  <c:v>7.1421283542495828E-2</c:v>
                </c:pt>
                <c:pt idx="67">
                  <c:v>6.9305215217445273E-2</c:v>
                </c:pt>
                <c:pt idx="68">
                  <c:v>6.7281814686659142E-2</c:v>
                </c:pt>
                <c:pt idx="69">
                  <c:v>6.5345749025648367E-2</c:v>
                </c:pt>
                <c:pt idx="70">
                  <c:v>6.3492063492063655E-2</c:v>
                </c:pt>
                <c:pt idx="71">
                  <c:v>6.1716149793912302E-2</c:v>
                </c:pt>
                <c:pt idx="72">
                  <c:v>6.001371742112499E-2</c:v>
                </c:pt>
                <c:pt idx="73">
                  <c:v>5.8380767707095507E-2</c:v>
                </c:pt>
                <c:pt idx="74">
                  <c:v>5.6813570327084E-2</c:v>
                </c:pt>
                <c:pt idx="75">
                  <c:v>5.5308641975308798E-2</c:v>
                </c:pt>
                <c:pt idx="76">
                  <c:v>5.3862726992921058E-2</c:v>
                </c:pt>
                <c:pt idx="77">
                  <c:v>5.2472779745507174E-2</c:v>
                </c:pt>
                <c:pt idx="78">
                  <c:v>5.1135948571846161E-2</c:v>
                </c:pt>
                <c:pt idx="79">
                  <c:v>4.984956114582792E-2</c:v>
                </c:pt>
                <c:pt idx="80">
                  <c:v>4.8611111111111265E-2</c:v>
                </c:pt>
              </c:numCache>
            </c:numRef>
          </c:yVal>
          <c:smooth val="0"/>
        </c:ser>
        <c:ser>
          <c:idx val="0"/>
          <c:order val="1"/>
          <c:tx>
            <c:v>Spectru SDOF</c:v>
          </c:tx>
          <c:marker>
            <c:symbol val="none"/>
          </c:marker>
          <c:xVal>
            <c:numRef>
              <c:f>'Spectru elastic si de proiectar'!#REF!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'Spectru elastic si de proiectar'!#REF!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732416"/>
        <c:axId val="152733952"/>
      </c:scatterChart>
      <c:valAx>
        <c:axId val="152732416"/>
        <c:scaling>
          <c:orientation val="minMax"/>
          <c:max val="4.5"/>
        </c:scaling>
        <c:delete val="0"/>
        <c:axPos val="b"/>
        <c:majorGridlines/>
        <c:min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2733952"/>
        <c:crosses val="autoZero"/>
        <c:crossBetween val="midCat"/>
        <c:majorUnit val="0.5"/>
      </c:valAx>
      <c:valAx>
        <c:axId val="152733952"/>
        <c:scaling>
          <c:orientation val="minMax"/>
        </c:scaling>
        <c:delete val="0"/>
        <c:axPos val="l"/>
        <c:majorGridlines/>
        <c:min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27324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o-RO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vi-VN"/>
              <a:t>Spectru</a:t>
            </a:r>
            <a:r>
              <a:rPr lang="en-US"/>
              <a:t>l</a:t>
            </a:r>
            <a:r>
              <a:rPr lang="vi-VN"/>
              <a:t> de deplasări</a:t>
            </a:r>
            <a:r>
              <a:rPr lang="en-US"/>
              <a:t> S</a:t>
            </a:r>
            <a:r>
              <a:rPr lang="en-US" baseline="-25000"/>
              <a:t>dv</a:t>
            </a:r>
            <a:endParaRPr lang="vi-VN" baseline="-250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Spectru de deplasari</c:v>
          </c:tx>
          <c:marker>
            <c:symbol val="none"/>
          </c:marker>
          <c:xVal>
            <c:numRef>
              <c:f>Spectrul_vertical!$B$6:$B$86</c:f>
              <c:numCache>
                <c:formatCode>0.00</c:formatCode>
                <c:ptCount val="8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</c:numCache>
            </c:numRef>
          </c:xVal>
          <c:yVal>
            <c:numRef>
              <c:f>Spectrul_vertical!$F$6:$F$86</c:f>
              <c:numCache>
                <c:formatCode>0.00</c:formatCode>
                <c:ptCount val="81"/>
                <c:pt idx="0">
                  <c:v>0</c:v>
                </c:pt>
                <c:pt idx="1">
                  <c:v>1.9930985022893928E-4</c:v>
                </c:pt>
                <c:pt idx="2">
                  <c:v>7.9723940091575712E-4</c:v>
                </c:pt>
                <c:pt idx="3">
                  <c:v>1.7937886520604544E-3</c:v>
                </c:pt>
                <c:pt idx="4">
                  <c:v>3.1889576036630285E-3</c:v>
                </c:pt>
                <c:pt idx="5">
                  <c:v>4.9827462557234829E-3</c:v>
                </c:pt>
                <c:pt idx="6">
                  <c:v>7.1751546082418132E-3</c:v>
                </c:pt>
                <c:pt idx="7">
                  <c:v>8.7895643950962228E-3</c:v>
                </c:pt>
                <c:pt idx="8">
                  <c:v>1.004521645153854E-2</c:v>
                </c:pt>
                <c:pt idx="9">
                  <c:v>1.1300868507980856E-2</c:v>
                </c:pt>
                <c:pt idx="10">
                  <c:v>1.2556520564423173E-2</c:v>
                </c:pt>
                <c:pt idx="11">
                  <c:v>1.3812172620865489E-2</c:v>
                </c:pt>
                <c:pt idx="12">
                  <c:v>1.5067824677307809E-2</c:v>
                </c:pt>
                <c:pt idx="13">
                  <c:v>1.6323476733750127E-2</c:v>
                </c:pt>
                <c:pt idx="14">
                  <c:v>1.7579128790192446E-2</c:v>
                </c:pt>
                <c:pt idx="15">
                  <c:v>1.8834780846634768E-2</c:v>
                </c:pt>
                <c:pt idx="16">
                  <c:v>2.0090432903077084E-2</c:v>
                </c:pt>
                <c:pt idx="17">
                  <c:v>2.1346084959519396E-2</c:v>
                </c:pt>
                <c:pt idx="18">
                  <c:v>2.2601737015961722E-2</c:v>
                </c:pt>
                <c:pt idx="19">
                  <c:v>2.3857389072404041E-2</c:v>
                </c:pt>
                <c:pt idx="20">
                  <c:v>2.5113041128846349E-2</c:v>
                </c:pt>
                <c:pt idx="21">
                  <c:v>2.6368693185288668E-2</c:v>
                </c:pt>
                <c:pt idx="22">
                  <c:v>2.7624345241731001E-2</c:v>
                </c:pt>
                <c:pt idx="23">
                  <c:v>2.8879997298173317E-2</c:v>
                </c:pt>
                <c:pt idx="24">
                  <c:v>3.0135649354615629E-2</c:v>
                </c:pt>
                <c:pt idx="25">
                  <c:v>3.1391301411057948E-2</c:v>
                </c:pt>
                <c:pt idx="26">
                  <c:v>3.2646953467500267E-2</c:v>
                </c:pt>
                <c:pt idx="27">
                  <c:v>3.3902605523942586E-2</c:v>
                </c:pt>
                <c:pt idx="28">
                  <c:v>3.5158257580384905E-2</c:v>
                </c:pt>
                <c:pt idx="29">
                  <c:v>3.6413909636827224E-2</c:v>
                </c:pt>
                <c:pt idx="30">
                  <c:v>3.7669561693269543E-2</c:v>
                </c:pt>
                <c:pt idx="31">
                  <c:v>3.8925213749711862E-2</c:v>
                </c:pt>
                <c:pt idx="32">
                  <c:v>4.0180865806154174E-2</c:v>
                </c:pt>
                <c:pt idx="33">
                  <c:v>4.14365178625965E-2</c:v>
                </c:pt>
                <c:pt idx="34">
                  <c:v>4.2692169919038819E-2</c:v>
                </c:pt>
                <c:pt idx="35">
                  <c:v>4.3947821975481124E-2</c:v>
                </c:pt>
                <c:pt idx="36">
                  <c:v>4.520347403192345E-2</c:v>
                </c:pt>
                <c:pt idx="37">
                  <c:v>4.6459126088365776E-2</c:v>
                </c:pt>
                <c:pt idx="38">
                  <c:v>4.7714778144808095E-2</c:v>
                </c:pt>
                <c:pt idx="39">
                  <c:v>4.8970430201250401E-2</c:v>
                </c:pt>
                <c:pt idx="40">
                  <c:v>5.0226082257692713E-2</c:v>
                </c:pt>
                <c:pt idx="41">
                  <c:v>5.1481734314135032E-2</c:v>
                </c:pt>
                <c:pt idx="42">
                  <c:v>5.2737386370577337E-2</c:v>
                </c:pt>
                <c:pt idx="43">
                  <c:v>5.3993038427019656E-2</c:v>
                </c:pt>
                <c:pt idx="44">
                  <c:v>5.5248690483461968E-2</c:v>
                </c:pt>
                <c:pt idx="45">
                  <c:v>5.650434253990428E-2</c:v>
                </c:pt>
                <c:pt idx="46">
                  <c:v>5.7759994596346599E-2</c:v>
                </c:pt>
                <c:pt idx="47">
                  <c:v>5.9015646652788911E-2</c:v>
                </c:pt>
                <c:pt idx="48">
                  <c:v>6.0271298709231223E-2</c:v>
                </c:pt>
                <c:pt idx="49">
                  <c:v>6.1526950765673542E-2</c:v>
                </c:pt>
                <c:pt idx="50">
                  <c:v>6.2782602822115841E-2</c:v>
                </c:pt>
                <c:pt idx="51">
                  <c:v>6.403825487855816E-2</c:v>
                </c:pt>
                <c:pt idx="52">
                  <c:v>6.5293906935000492E-2</c:v>
                </c:pt>
                <c:pt idx="53">
                  <c:v>6.6549558991442798E-2</c:v>
                </c:pt>
                <c:pt idx="54">
                  <c:v>6.7805211047885103E-2</c:v>
                </c:pt>
                <c:pt idx="55">
                  <c:v>6.9060863104327422E-2</c:v>
                </c:pt>
                <c:pt idx="56">
                  <c:v>7.0316515160769727E-2</c:v>
                </c:pt>
                <c:pt idx="57">
                  <c:v>7.1572167217212046E-2</c:v>
                </c:pt>
                <c:pt idx="58">
                  <c:v>7.3143091218561912E-2</c:v>
                </c:pt>
                <c:pt idx="59">
                  <c:v>7.5687009670574901E-2</c:v>
                </c:pt>
                <c:pt idx="60">
                  <c:v>7.8274413908092394E-2</c:v>
                </c:pt>
                <c:pt idx="61">
                  <c:v>8.0905303931114392E-2</c:v>
                </c:pt>
                <c:pt idx="62">
                  <c:v>8.3579679739640866E-2</c:v>
                </c:pt>
                <c:pt idx="63">
                  <c:v>8.6297541333671832E-2</c:v>
                </c:pt>
                <c:pt idx="64">
                  <c:v>8.9058888713207315E-2</c:v>
                </c:pt>
                <c:pt idx="65">
                  <c:v>9.1863721878247276E-2</c:v>
                </c:pt>
                <c:pt idx="66">
                  <c:v>9.4712040828791741E-2</c:v>
                </c:pt>
                <c:pt idx="67">
                  <c:v>9.7603845564840697E-2</c:v>
                </c:pt>
                <c:pt idx="68">
                  <c:v>0.10053913608639416</c:v>
                </c:pt>
                <c:pt idx="69">
                  <c:v>0.10351791239345211</c:v>
                </c:pt>
                <c:pt idx="70">
                  <c:v>0.10654017448601455</c:v>
                </c:pt>
                <c:pt idx="71">
                  <c:v>0.10960592236408151</c:v>
                </c:pt>
                <c:pt idx="72">
                  <c:v>0.11271515602765293</c:v>
                </c:pt>
                <c:pt idx="73">
                  <c:v>0.11586787547672887</c:v>
                </c:pt>
                <c:pt idx="74">
                  <c:v>0.11906408071130931</c:v>
                </c:pt>
                <c:pt idx="75">
                  <c:v>0.12230377173139423</c:v>
                </c:pt>
                <c:pt idx="76">
                  <c:v>0.12558694853698366</c:v>
                </c:pt>
                <c:pt idx="77">
                  <c:v>0.12891361112807759</c:v>
                </c:pt>
                <c:pt idx="78">
                  <c:v>0.13228375950467597</c:v>
                </c:pt>
                <c:pt idx="79">
                  <c:v>0.13569739366677888</c:v>
                </c:pt>
                <c:pt idx="80">
                  <c:v>0.1391545136143863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423872"/>
        <c:axId val="159433856"/>
      </c:scatterChart>
      <c:valAx>
        <c:axId val="159423872"/>
        <c:scaling>
          <c:orientation val="minMax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9433856"/>
        <c:crosses val="autoZero"/>
        <c:crossBetween val="midCat"/>
      </c:valAx>
      <c:valAx>
        <c:axId val="1594338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94238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Calibri"/>
                <a:cs typeface="Calibri"/>
              </a:defRPr>
            </a:pPr>
            <a:r>
              <a:rPr lang="ro-RO">
                <a:latin typeface="Arial Narrow" panose="020B0606020202030204" pitchFamily="34" charset="0"/>
              </a:rPr>
              <a:t>Spectru</a:t>
            </a:r>
            <a:r>
              <a:rPr lang="en-US">
                <a:latin typeface="Arial Narrow" panose="020B0606020202030204" pitchFamily="34" charset="0"/>
              </a:rPr>
              <a:t>l</a:t>
            </a:r>
            <a:r>
              <a:rPr lang="ro-RO">
                <a:latin typeface="Arial Narrow" panose="020B0606020202030204" pitchFamily="34" charset="0"/>
              </a:rPr>
              <a:t> de acceleraţii</a:t>
            </a:r>
            <a:r>
              <a:rPr lang="en-US">
                <a:latin typeface="Arial Narrow" panose="020B0606020202030204" pitchFamily="34" charset="0"/>
              </a:rPr>
              <a:t> S</a:t>
            </a:r>
            <a:r>
              <a:rPr lang="en-US" baseline="-25000">
                <a:latin typeface="Arial Narrow" panose="020B0606020202030204" pitchFamily="34" charset="0"/>
              </a:rPr>
              <a:t>av</a:t>
            </a:r>
            <a:endParaRPr lang="ro-RO" baseline="-25000">
              <a:latin typeface="Arial Narrow" panose="020B0606020202030204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3085739282589702E-2"/>
          <c:y val="0.19480351414406533"/>
          <c:w val="0.68616426071740999"/>
          <c:h val="0.6892166083406237"/>
        </c:manualLayout>
      </c:layout>
      <c:scatterChart>
        <c:scatterStyle val="lineMarker"/>
        <c:varyColors val="0"/>
        <c:ser>
          <c:idx val="0"/>
          <c:order val="0"/>
          <c:tx>
            <c:v>Spectru normalizat de răspuns elastici</c:v>
          </c:tx>
          <c:marker>
            <c:symbol val="none"/>
          </c:marker>
          <c:xVal>
            <c:numRef>
              <c:f>Spectrul_vertical!$B$6:$B$86</c:f>
              <c:numCache>
                <c:formatCode>0.00</c:formatCode>
                <c:ptCount val="8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</c:numCache>
            </c:numRef>
          </c:xVal>
          <c:yVal>
            <c:numRef>
              <c:f>Spectrul_vertical!$C$6:$C$86</c:f>
              <c:numCache>
                <c:formatCode>0.00</c:formatCode>
                <c:ptCount val="81"/>
                <c:pt idx="0">
                  <c:v>1.71675</c:v>
                </c:pt>
                <c:pt idx="1">
                  <c:v>3.1473749999999998</c:v>
                </c:pt>
                <c:pt idx="2">
                  <c:v>3.1473749999999998</c:v>
                </c:pt>
                <c:pt idx="3">
                  <c:v>3.1473749999999998</c:v>
                </c:pt>
                <c:pt idx="4">
                  <c:v>3.1473749999999998</c:v>
                </c:pt>
                <c:pt idx="5">
                  <c:v>3.1473749999999998</c:v>
                </c:pt>
                <c:pt idx="6">
                  <c:v>3.1473749999999998</c:v>
                </c:pt>
                <c:pt idx="7">
                  <c:v>2.8326375000000001</c:v>
                </c:pt>
                <c:pt idx="8">
                  <c:v>2.4785578125000001</c:v>
                </c:pt>
                <c:pt idx="9">
                  <c:v>2.2031625000000004</c:v>
                </c:pt>
                <c:pt idx="10">
                  <c:v>1.9828462500000001</c:v>
                </c:pt>
                <c:pt idx="11">
                  <c:v>1.8025875</c:v>
                </c:pt>
                <c:pt idx="12">
                  <c:v>1.652371875</c:v>
                </c:pt>
                <c:pt idx="13">
                  <c:v>1.5252663461538458</c:v>
                </c:pt>
                <c:pt idx="14">
                  <c:v>1.4163187499999998</c:v>
                </c:pt>
                <c:pt idx="15">
                  <c:v>1.3218974999999997</c:v>
                </c:pt>
                <c:pt idx="16">
                  <c:v>1.2392789062499996</c:v>
                </c:pt>
                <c:pt idx="17">
                  <c:v>1.1663801470588231</c:v>
                </c:pt>
                <c:pt idx="18">
                  <c:v>1.1015812499999997</c:v>
                </c:pt>
                <c:pt idx="19">
                  <c:v>1.0436032894736837</c:v>
                </c:pt>
                <c:pt idx="20">
                  <c:v>0.99142312499999963</c:v>
                </c:pt>
                <c:pt idx="21">
                  <c:v>0.94421249999999968</c:v>
                </c:pt>
                <c:pt idx="22">
                  <c:v>0.90129374999999989</c:v>
                </c:pt>
                <c:pt idx="23">
                  <c:v>0.86210706521739111</c:v>
                </c:pt>
                <c:pt idx="24">
                  <c:v>0.82618593749999969</c:v>
                </c:pt>
                <c:pt idx="25">
                  <c:v>0.79313849999999964</c:v>
                </c:pt>
                <c:pt idx="26">
                  <c:v>0.7626331730769228</c:v>
                </c:pt>
                <c:pt idx="27">
                  <c:v>0.73438749999999964</c:v>
                </c:pt>
                <c:pt idx="28">
                  <c:v>0.7081593749999997</c:v>
                </c:pt>
                <c:pt idx="29">
                  <c:v>0.6837400862068963</c:v>
                </c:pt>
                <c:pt idx="30">
                  <c:v>0.66094874999999975</c:v>
                </c:pt>
                <c:pt idx="31">
                  <c:v>0.63962782258064488</c:v>
                </c:pt>
                <c:pt idx="32">
                  <c:v>0.61963945312499968</c:v>
                </c:pt>
                <c:pt idx="33">
                  <c:v>0.60086249999999963</c:v>
                </c:pt>
                <c:pt idx="34">
                  <c:v>0.58319007352941155</c:v>
                </c:pt>
                <c:pt idx="35">
                  <c:v>0.56652749999999963</c:v>
                </c:pt>
                <c:pt idx="36">
                  <c:v>0.55079062499999965</c:v>
                </c:pt>
                <c:pt idx="37">
                  <c:v>0.53590439189189165</c:v>
                </c:pt>
                <c:pt idx="38">
                  <c:v>0.52180164473684187</c:v>
                </c:pt>
                <c:pt idx="39">
                  <c:v>0.50842211538461513</c:v>
                </c:pt>
                <c:pt idx="40">
                  <c:v>0.4957115624999997</c:v>
                </c:pt>
                <c:pt idx="41">
                  <c:v>0.4836210365853657</c:v>
                </c:pt>
                <c:pt idx="42">
                  <c:v>0.47210624999999984</c:v>
                </c:pt>
                <c:pt idx="43">
                  <c:v>0.46112703488372081</c:v>
                </c:pt>
                <c:pt idx="44">
                  <c:v>0.45064687499999995</c:v>
                </c:pt>
                <c:pt idx="45">
                  <c:v>0.44063249999999998</c:v>
                </c:pt>
                <c:pt idx="46">
                  <c:v>0.43105353260869567</c:v>
                </c:pt>
                <c:pt idx="47">
                  <c:v>0.42188218085106388</c:v>
                </c:pt>
                <c:pt idx="48">
                  <c:v>0.41309296875000007</c:v>
                </c:pt>
                <c:pt idx="49">
                  <c:v>0.40466250000000009</c:v>
                </c:pt>
                <c:pt idx="50">
                  <c:v>0.3965692500000001</c:v>
                </c:pt>
                <c:pt idx="51">
                  <c:v>0.38879338235294131</c:v>
                </c:pt>
                <c:pt idx="52">
                  <c:v>0.38131658653846173</c:v>
                </c:pt>
                <c:pt idx="53">
                  <c:v>0.37412193396226434</c:v>
                </c:pt>
                <c:pt idx="54">
                  <c:v>0.36719375000000021</c:v>
                </c:pt>
                <c:pt idx="55">
                  <c:v>0.36051750000000021</c:v>
                </c:pt>
                <c:pt idx="56">
                  <c:v>0.35407968750000018</c:v>
                </c:pt>
                <c:pt idx="57">
                  <c:v>0.34786776315789497</c:v>
                </c:pt>
                <c:pt idx="58">
                  <c:v>0.34335000000000004</c:v>
                </c:pt>
                <c:pt idx="59">
                  <c:v>0.34335000000000004</c:v>
                </c:pt>
                <c:pt idx="60">
                  <c:v>0.34335000000000004</c:v>
                </c:pt>
                <c:pt idx="61">
                  <c:v>0.34335000000000004</c:v>
                </c:pt>
                <c:pt idx="62">
                  <c:v>0.34335000000000004</c:v>
                </c:pt>
                <c:pt idx="63">
                  <c:v>0.34335000000000004</c:v>
                </c:pt>
                <c:pt idx="64">
                  <c:v>0.34335000000000004</c:v>
                </c:pt>
                <c:pt idx="65">
                  <c:v>0.34335000000000004</c:v>
                </c:pt>
                <c:pt idx="66">
                  <c:v>0.34335000000000004</c:v>
                </c:pt>
                <c:pt idx="67">
                  <c:v>0.34335000000000004</c:v>
                </c:pt>
                <c:pt idx="68">
                  <c:v>0.34335000000000004</c:v>
                </c:pt>
                <c:pt idx="69">
                  <c:v>0.34335000000000004</c:v>
                </c:pt>
                <c:pt idx="70">
                  <c:v>0.34335000000000004</c:v>
                </c:pt>
                <c:pt idx="71">
                  <c:v>0.34335000000000004</c:v>
                </c:pt>
                <c:pt idx="72">
                  <c:v>0.34335000000000004</c:v>
                </c:pt>
                <c:pt idx="73">
                  <c:v>0.34335000000000004</c:v>
                </c:pt>
                <c:pt idx="74">
                  <c:v>0.34335000000000004</c:v>
                </c:pt>
                <c:pt idx="75">
                  <c:v>0.34335000000000004</c:v>
                </c:pt>
                <c:pt idx="76">
                  <c:v>0.34335000000000004</c:v>
                </c:pt>
                <c:pt idx="77">
                  <c:v>0.34335000000000004</c:v>
                </c:pt>
                <c:pt idx="78">
                  <c:v>0.34335000000000004</c:v>
                </c:pt>
                <c:pt idx="79">
                  <c:v>0.34335000000000004</c:v>
                </c:pt>
                <c:pt idx="80">
                  <c:v>0.34335000000000004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046080"/>
        <c:axId val="160047872"/>
      </c:scatterChart>
      <c:valAx>
        <c:axId val="160046080"/>
        <c:scaling>
          <c:orientation val="minMax"/>
          <c:max val="4.5"/>
          <c:min val="0"/>
        </c:scaling>
        <c:delete val="0"/>
        <c:axPos val="b"/>
        <c:majorGridlines/>
        <c:min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60047872"/>
        <c:crosses val="autoZero"/>
        <c:crossBetween val="midCat"/>
        <c:majorUnit val="0.5"/>
      </c:valAx>
      <c:valAx>
        <c:axId val="1600478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600460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o-RO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o-RO"/>
              <a:t>Spectru</a:t>
            </a:r>
            <a:r>
              <a:rPr lang="en-US"/>
              <a:t>l</a:t>
            </a:r>
            <a:r>
              <a:rPr lang="ro-RO"/>
              <a:t> de viteze</a:t>
            </a:r>
            <a:r>
              <a:rPr lang="en-US"/>
              <a:t> S</a:t>
            </a:r>
            <a:r>
              <a:rPr lang="en-US" baseline="-25000"/>
              <a:t>vv</a:t>
            </a:r>
            <a:endParaRPr lang="ro-RO" baseline="-250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Spectru de viteze</c:v>
          </c:tx>
          <c:marker>
            <c:symbol val="none"/>
          </c:marker>
          <c:xVal>
            <c:numRef>
              <c:f>Spectrul_vertical!$B$6:$B$86</c:f>
              <c:numCache>
                <c:formatCode>0.00</c:formatCode>
                <c:ptCount val="8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</c:numCache>
            </c:numRef>
          </c:xVal>
          <c:yVal>
            <c:numRef>
              <c:f>Spectrul_vertical!$E$6:$E$86</c:f>
              <c:numCache>
                <c:formatCode>0.00</c:formatCode>
                <c:ptCount val="81"/>
                <c:pt idx="0">
                  <c:v>0</c:v>
                </c:pt>
                <c:pt idx="1">
                  <c:v>2.5046014450692704E-2</c:v>
                </c:pt>
                <c:pt idx="2">
                  <c:v>5.0092028901385408E-2</c:v>
                </c:pt>
                <c:pt idx="3">
                  <c:v>7.5138043352078132E-2</c:v>
                </c:pt>
                <c:pt idx="4">
                  <c:v>0.10018405780277082</c:v>
                </c:pt>
                <c:pt idx="5">
                  <c:v>0.12523007225346353</c:v>
                </c:pt>
                <c:pt idx="6">
                  <c:v>0.15027608670415621</c:v>
                </c:pt>
                <c:pt idx="7">
                  <c:v>0.15778989103936406</c:v>
                </c:pt>
                <c:pt idx="8">
                  <c:v>0.15778989103936406</c:v>
                </c:pt>
                <c:pt idx="9">
                  <c:v>0.15778989103936403</c:v>
                </c:pt>
                <c:pt idx="10">
                  <c:v>0.15778989103936403</c:v>
                </c:pt>
                <c:pt idx="11">
                  <c:v>0.15778989103936403</c:v>
                </c:pt>
                <c:pt idx="12">
                  <c:v>0.15778989103936403</c:v>
                </c:pt>
                <c:pt idx="13">
                  <c:v>0.15778989103936403</c:v>
                </c:pt>
                <c:pt idx="14">
                  <c:v>0.15778989103936403</c:v>
                </c:pt>
                <c:pt idx="15">
                  <c:v>0.15778989103936403</c:v>
                </c:pt>
                <c:pt idx="16">
                  <c:v>0.15778989103936403</c:v>
                </c:pt>
                <c:pt idx="17">
                  <c:v>0.15778989103936403</c:v>
                </c:pt>
                <c:pt idx="18">
                  <c:v>0.15778989103936403</c:v>
                </c:pt>
                <c:pt idx="19">
                  <c:v>0.15778989103936403</c:v>
                </c:pt>
                <c:pt idx="20">
                  <c:v>0.15778989103936403</c:v>
                </c:pt>
                <c:pt idx="21">
                  <c:v>0.15778989103936403</c:v>
                </c:pt>
                <c:pt idx="22">
                  <c:v>0.15778989103936408</c:v>
                </c:pt>
                <c:pt idx="23">
                  <c:v>0.15778989103936406</c:v>
                </c:pt>
                <c:pt idx="24">
                  <c:v>0.15778989103936403</c:v>
                </c:pt>
                <c:pt idx="25">
                  <c:v>0.15778989103936403</c:v>
                </c:pt>
                <c:pt idx="26">
                  <c:v>0.15778989103936403</c:v>
                </c:pt>
                <c:pt idx="27">
                  <c:v>0.15778989103936403</c:v>
                </c:pt>
                <c:pt idx="28">
                  <c:v>0.15778989103936406</c:v>
                </c:pt>
                <c:pt idx="29">
                  <c:v>0.15778989103936406</c:v>
                </c:pt>
                <c:pt idx="30">
                  <c:v>0.15778989103936406</c:v>
                </c:pt>
                <c:pt idx="31">
                  <c:v>0.15778989103936403</c:v>
                </c:pt>
                <c:pt idx="32">
                  <c:v>0.15778989103936403</c:v>
                </c:pt>
                <c:pt idx="33">
                  <c:v>0.15778989103936403</c:v>
                </c:pt>
                <c:pt idx="34">
                  <c:v>0.15778989103936406</c:v>
                </c:pt>
                <c:pt idx="35">
                  <c:v>0.15778989103936403</c:v>
                </c:pt>
                <c:pt idx="36">
                  <c:v>0.15778989103936403</c:v>
                </c:pt>
                <c:pt idx="37">
                  <c:v>0.15778989103936406</c:v>
                </c:pt>
                <c:pt idx="38">
                  <c:v>0.15778989103936406</c:v>
                </c:pt>
                <c:pt idx="39">
                  <c:v>0.15778989103936403</c:v>
                </c:pt>
                <c:pt idx="40">
                  <c:v>0.157789891039364</c:v>
                </c:pt>
                <c:pt idx="41">
                  <c:v>0.15778989103936403</c:v>
                </c:pt>
                <c:pt idx="42">
                  <c:v>0.15778989103936403</c:v>
                </c:pt>
                <c:pt idx="43">
                  <c:v>0.15778989103936403</c:v>
                </c:pt>
                <c:pt idx="44">
                  <c:v>0.15778989103936403</c:v>
                </c:pt>
                <c:pt idx="45">
                  <c:v>0.15778989103936403</c:v>
                </c:pt>
                <c:pt idx="46">
                  <c:v>0.15778989103936403</c:v>
                </c:pt>
                <c:pt idx="47">
                  <c:v>0.15778989103936403</c:v>
                </c:pt>
                <c:pt idx="48">
                  <c:v>0.15778989103936403</c:v>
                </c:pt>
                <c:pt idx="49">
                  <c:v>0.15778989103936403</c:v>
                </c:pt>
                <c:pt idx="50">
                  <c:v>0.15778989103936403</c:v>
                </c:pt>
                <c:pt idx="51">
                  <c:v>0.15778989103936403</c:v>
                </c:pt>
                <c:pt idx="52">
                  <c:v>0.15778989103936406</c:v>
                </c:pt>
                <c:pt idx="53">
                  <c:v>0.15778989103936403</c:v>
                </c:pt>
                <c:pt idx="54">
                  <c:v>0.15778989103936403</c:v>
                </c:pt>
                <c:pt idx="55">
                  <c:v>0.15778989103936403</c:v>
                </c:pt>
                <c:pt idx="56">
                  <c:v>0.15778989103936403</c:v>
                </c:pt>
                <c:pt idx="57">
                  <c:v>0.15778989103936403</c:v>
                </c:pt>
                <c:pt idx="58">
                  <c:v>0.15847296416074647</c:v>
                </c:pt>
                <c:pt idx="59">
                  <c:v>0.16120525664627658</c:v>
                </c:pt>
                <c:pt idx="60">
                  <c:v>0.16393754913180669</c:v>
                </c:pt>
                <c:pt idx="61">
                  <c:v>0.16666984161733678</c:v>
                </c:pt>
                <c:pt idx="62">
                  <c:v>0.16940213410286689</c:v>
                </c:pt>
                <c:pt idx="63">
                  <c:v>0.17213442658839698</c:v>
                </c:pt>
                <c:pt idx="64">
                  <c:v>0.17486671907392709</c:v>
                </c:pt>
                <c:pt idx="65">
                  <c:v>0.17759901155945718</c:v>
                </c:pt>
                <c:pt idx="66">
                  <c:v>0.18033130404498729</c:v>
                </c:pt>
                <c:pt idx="67">
                  <c:v>0.1830635965305174</c:v>
                </c:pt>
                <c:pt idx="68">
                  <c:v>0.18579588901604749</c:v>
                </c:pt>
                <c:pt idx="69">
                  <c:v>0.1885281815015776</c:v>
                </c:pt>
                <c:pt idx="70">
                  <c:v>0.19126047398710772</c:v>
                </c:pt>
                <c:pt idx="71">
                  <c:v>0.1939927664726378</c:v>
                </c:pt>
                <c:pt idx="72">
                  <c:v>0.19672505895816791</c:v>
                </c:pt>
                <c:pt idx="73">
                  <c:v>0.19945735144369803</c:v>
                </c:pt>
                <c:pt idx="74">
                  <c:v>0.20218964392922811</c:v>
                </c:pt>
                <c:pt idx="75">
                  <c:v>0.20492193641475823</c:v>
                </c:pt>
                <c:pt idx="76">
                  <c:v>0.20765422890028834</c:v>
                </c:pt>
                <c:pt idx="77">
                  <c:v>0.21038652138581843</c:v>
                </c:pt>
                <c:pt idx="78">
                  <c:v>0.21311881387134854</c:v>
                </c:pt>
                <c:pt idx="79">
                  <c:v>0.21585110635687865</c:v>
                </c:pt>
                <c:pt idx="80">
                  <c:v>0.21858339884240877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073216"/>
        <c:axId val="160074752"/>
      </c:scatterChart>
      <c:valAx>
        <c:axId val="160073216"/>
        <c:scaling>
          <c:orientation val="minMax"/>
          <c:max val="4.5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60074752"/>
        <c:crosses val="autoZero"/>
        <c:crossBetween val="midCat"/>
      </c:valAx>
      <c:valAx>
        <c:axId val="1600747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600732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o-RO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Calibri"/>
                <a:cs typeface="Calibri"/>
              </a:defRPr>
            </a:pPr>
            <a:r>
              <a:rPr lang="ro-RO"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Spectru</a:t>
            </a:r>
            <a:r>
              <a:rPr lang="en-US"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l</a:t>
            </a:r>
            <a:r>
              <a:rPr lang="ro-RO"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 normalizat β</a:t>
            </a:r>
            <a:r>
              <a:rPr lang="en-US" sz="1800" b="1" i="0" u="none" strike="noStrike" baseline="-25000">
                <a:solidFill>
                  <a:srgbClr val="000000"/>
                </a:solidFill>
                <a:latin typeface="Arial Narrow" panose="020B0606020202030204" pitchFamily="34" charset="0"/>
              </a:rPr>
              <a:t>0v</a:t>
            </a:r>
            <a:r>
              <a:rPr lang="ro-RO"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(T)-FAD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FAD-P100</c:v>
          </c:tx>
          <c:marker>
            <c:symbol val="none"/>
          </c:marker>
          <c:xVal>
            <c:numRef>
              <c:f>Spectrul_vertical!$B$6:$B$86</c:f>
              <c:numCache>
                <c:formatCode>0.00</c:formatCode>
                <c:ptCount val="8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</c:numCache>
            </c:numRef>
          </c:xVal>
          <c:yVal>
            <c:numRef>
              <c:f>Spectrul_vertical!$D$6:$D$86</c:f>
              <c:numCache>
                <c:formatCode>0.00</c:formatCode>
                <c:ptCount val="81"/>
                <c:pt idx="0">
                  <c:v>1</c:v>
                </c:pt>
                <c:pt idx="1">
                  <c:v>1.8333333333333333</c:v>
                </c:pt>
                <c:pt idx="2">
                  <c:v>1.8333333333333333</c:v>
                </c:pt>
                <c:pt idx="3">
                  <c:v>1.8333333333333333</c:v>
                </c:pt>
                <c:pt idx="4">
                  <c:v>1.8333333333333333</c:v>
                </c:pt>
                <c:pt idx="5">
                  <c:v>1.8333333333333333</c:v>
                </c:pt>
                <c:pt idx="6">
                  <c:v>1.8333333333333333</c:v>
                </c:pt>
                <c:pt idx="7">
                  <c:v>1.6500000000000001</c:v>
                </c:pt>
                <c:pt idx="8">
                  <c:v>1.4437500000000001</c:v>
                </c:pt>
                <c:pt idx="9">
                  <c:v>1.2833333333333334</c:v>
                </c:pt>
                <c:pt idx="10">
                  <c:v>1.155</c:v>
                </c:pt>
                <c:pt idx="11">
                  <c:v>1.05</c:v>
                </c:pt>
                <c:pt idx="12">
                  <c:v>0.96250000000000002</c:v>
                </c:pt>
                <c:pt idx="13">
                  <c:v>0.8884615384615383</c:v>
                </c:pt>
                <c:pt idx="14">
                  <c:v>0.82499999999999996</c:v>
                </c:pt>
                <c:pt idx="15">
                  <c:v>0.7699999999999998</c:v>
                </c:pt>
                <c:pt idx="16">
                  <c:v>0.72187499999999982</c:v>
                </c:pt>
                <c:pt idx="17">
                  <c:v>0.67941176470588216</c:v>
                </c:pt>
                <c:pt idx="18">
                  <c:v>0.6416666666666665</c:v>
                </c:pt>
                <c:pt idx="19">
                  <c:v>0.60789473684210504</c:v>
                </c:pt>
                <c:pt idx="20">
                  <c:v>0.57749999999999979</c:v>
                </c:pt>
                <c:pt idx="21">
                  <c:v>0.54999999999999982</c:v>
                </c:pt>
                <c:pt idx="22">
                  <c:v>0.52499999999999991</c:v>
                </c:pt>
                <c:pt idx="23">
                  <c:v>0.50217391304347814</c:v>
                </c:pt>
                <c:pt idx="24">
                  <c:v>0.48124999999999979</c:v>
                </c:pt>
                <c:pt idx="25">
                  <c:v>0.4619999999999998</c:v>
                </c:pt>
                <c:pt idx="26">
                  <c:v>0.4442307692307691</c:v>
                </c:pt>
                <c:pt idx="27">
                  <c:v>0.42777777777777759</c:v>
                </c:pt>
                <c:pt idx="28">
                  <c:v>0.41249999999999981</c:v>
                </c:pt>
                <c:pt idx="29">
                  <c:v>0.39827586206896537</c:v>
                </c:pt>
                <c:pt idx="30">
                  <c:v>0.38499999999999984</c:v>
                </c:pt>
                <c:pt idx="31">
                  <c:v>0.37258064516129014</c:v>
                </c:pt>
                <c:pt idx="32">
                  <c:v>0.3609374999999998</c:v>
                </c:pt>
                <c:pt idx="33">
                  <c:v>0.34999999999999981</c:v>
                </c:pt>
                <c:pt idx="34">
                  <c:v>0.33970588235294102</c:v>
                </c:pt>
                <c:pt idx="35">
                  <c:v>0.32999999999999979</c:v>
                </c:pt>
                <c:pt idx="36">
                  <c:v>0.32083333333333314</c:v>
                </c:pt>
                <c:pt idx="37">
                  <c:v>0.31216216216216203</c:v>
                </c:pt>
                <c:pt idx="38">
                  <c:v>0.30394736842105247</c:v>
                </c:pt>
                <c:pt idx="39">
                  <c:v>0.29615384615384599</c:v>
                </c:pt>
                <c:pt idx="40">
                  <c:v>0.28874999999999984</c:v>
                </c:pt>
                <c:pt idx="41">
                  <c:v>0.28170731707317065</c:v>
                </c:pt>
                <c:pt idx="42">
                  <c:v>0.27499999999999991</c:v>
                </c:pt>
                <c:pt idx="43">
                  <c:v>0.26860465116279064</c:v>
                </c:pt>
                <c:pt idx="44">
                  <c:v>0.26249999999999996</c:v>
                </c:pt>
                <c:pt idx="45">
                  <c:v>0.25666666666666665</c:v>
                </c:pt>
                <c:pt idx="46">
                  <c:v>0.25108695652173912</c:v>
                </c:pt>
                <c:pt idx="47">
                  <c:v>0.24574468085106385</c:v>
                </c:pt>
                <c:pt idx="48">
                  <c:v>0.24062500000000003</c:v>
                </c:pt>
                <c:pt idx="49">
                  <c:v>0.23571428571428577</c:v>
                </c:pt>
                <c:pt idx="50">
                  <c:v>0.23100000000000007</c:v>
                </c:pt>
                <c:pt idx="51">
                  <c:v>0.2264705882352942</c:v>
                </c:pt>
                <c:pt idx="52">
                  <c:v>0.22211538461538471</c:v>
                </c:pt>
                <c:pt idx="53">
                  <c:v>0.21792452830188691</c:v>
                </c:pt>
                <c:pt idx="54">
                  <c:v>0.21388888888888902</c:v>
                </c:pt>
                <c:pt idx="55">
                  <c:v>0.21000000000000013</c:v>
                </c:pt>
                <c:pt idx="56">
                  <c:v>0.2062500000000001</c:v>
                </c:pt>
                <c:pt idx="57">
                  <c:v>0.20263157894736855</c:v>
                </c:pt>
                <c:pt idx="58">
                  <c:v>0.19913793103448293</c:v>
                </c:pt>
                <c:pt idx="59">
                  <c:v>0.19576271186440694</c:v>
                </c:pt>
                <c:pt idx="60">
                  <c:v>0.19250000000000014</c:v>
                </c:pt>
                <c:pt idx="61">
                  <c:v>0.18624025799516292</c:v>
                </c:pt>
                <c:pt idx="62">
                  <c:v>0.18028095733610855</c:v>
                </c:pt>
                <c:pt idx="63">
                  <c:v>0.17460317460317493</c:v>
                </c:pt>
                <c:pt idx="64">
                  <c:v>0.16918945312500036</c:v>
                </c:pt>
                <c:pt idx="65">
                  <c:v>0.16402366863905363</c:v>
                </c:pt>
                <c:pt idx="66">
                  <c:v>0.15909090909090942</c:v>
                </c:pt>
                <c:pt idx="67">
                  <c:v>0.15437736689685935</c:v>
                </c:pt>
                <c:pt idx="68">
                  <c:v>0.14987024221453324</c:v>
                </c:pt>
                <c:pt idx="69">
                  <c:v>0.14555765595463174</c:v>
                </c:pt>
                <c:pt idx="70">
                  <c:v>0.14142857142857179</c:v>
                </c:pt>
                <c:pt idx="71">
                  <c:v>0.13747272366593963</c:v>
                </c:pt>
                <c:pt idx="72">
                  <c:v>0.13368055555555591</c:v>
                </c:pt>
                <c:pt idx="73">
                  <c:v>0.13004316006755523</c:v>
                </c:pt>
                <c:pt idx="74">
                  <c:v>0.12655222790357959</c:v>
                </c:pt>
                <c:pt idx="75">
                  <c:v>0.12320000000000032</c:v>
                </c:pt>
                <c:pt idx="76">
                  <c:v>0.11997922437673163</c:v>
                </c:pt>
                <c:pt idx="77">
                  <c:v>0.11688311688311723</c:v>
                </c:pt>
                <c:pt idx="78">
                  <c:v>0.11390532544378731</c:v>
                </c:pt>
                <c:pt idx="79">
                  <c:v>0.11103989745233168</c:v>
                </c:pt>
                <c:pt idx="80">
                  <c:v>0.10828125000000033</c:v>
                </c:pt>
              </c:numCache>
            </c:numRef>
          </c:yVal>
          <c:smooth val="0"/>
        </c:ser>
        <c:ser>
          <c:idx val="0"/>
          <c:order val="1"/>
          <c:tx>
            <c:v>Spectru SDOF</c:v>
          </c:tx>
          <c:marker>
            <c:symbol val="none"/>
          </c:marker>
          <c:xVal>
            <c:numRef>
              <c:f>'Spectru elastic si de proiectar'!#REF!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'Spectru elastic si de proiectar'!#REF!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732096"/>
        <c:axId val="159733632"/>
      </c:scatterChart>
      <c:valAx>
        <c:axId val="159732096"/>
        <c:scaling>
          <c:orientation val="minMax"/>
          <c:max val="4.5"/>
        </c:scaling>
        <c:delete val="0"/>
        <c:axPos val="b"/>
        <c:majorGridlines/>
        <c:min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9733632"/>
        <c:crosses val="autoZero"/>
        <c:crossBetween val="midCat"/>
        <c:majorUnit val="0.5"/>
      </c:valAx>
      <c:valAx>
        <c:axId val="159733632"/>
        <c:scaling>
          <c:orientation val="minMax"/>
        </c:scaling>
        <c:delete val="0"/>
        <c:axPos val="l"/>
        <c:majorGridlines/>
        <c:min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97320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o-RO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vi-VN"/>
              <a:t>Spectru</a:t>
            </a:r>
            <a:r>
              <a:rPr lang="en-US"/>
              <a:t>l</a:t>
            </a:r>
            <a:r>
              <a:rPr lang="vi-VN"/>
              <a:t> de deplasări</a:t>
            </a:r>
            <a:r>
              <a:rPr lang="en-US"/>
              <a:t> S</a:t>
            </a:r>
            <a:r>
              <a:rPr lang="en-US" baseline="-25000"/>
              <a:t>D</a:t>
            </a:r>
            <a:endParaRPr lang="vi-VN" baseline="-250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Spectru de deplasari</c:v>
          </c:tx>
          <c:marker>
            <c:symbol val="none"/>
          </c:marker>
          <c:xVal>
            <c:numRef>
              <c:f>Spectrul_de_Răspuns!$B$5:$B$85</c:f>
              <c:numCache>
                <c:formatCode>0.00</c:formatCode>
                <c:ptCount val="8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</c:numCache>
            </c:numRef>
          </c:xVal>
          <c:yVal>
            <c:numRef>
              <c:f>Spectrul_de_Răspuns!$F$5:$F$85</c:f>
              <c:numCache>
                <c:formatCode>0.00</c:formatCode>
                <c:ptCount val="81"/>
                <c:pt idx="0">
                  <c:v>0</c:v>
                </c:pt>
                <c:pt idx="1">
                  <c:v>1.8502060705721172E-4</c:v>
                </c:pt>
                <c:pt idx="2">
                  <c:v>1.0966531912941372E-3</c:v>
                </c:pt>
                <c:pt idx="3">
                  <c:v>3.4943934780398466E-3</c:v>
                </c:pt>
                <c:pt idx="4">
                  <c:v>6.2122550720708353E-3</c:v>
                </c:pt>
                <c:pt idx="5">
                  <c:v>9.706648550110681E-3</c:v>
                </c:pt>
                <c:pt idx="6">
                  <c:v>1.3977573912159379E-2</c:v>
                </c:pt>
                <c:pt idx="7">
                  <c:v>1.902503115821693E-2</c:v>
                </c:pt>
                <c:pt idx="8">
                  <c:v>2.4849020288283341E-2</c:v>
                </c:pt>
                <c:pt idx="9">
                  <c:v>3.1449541302358594E-2</c:v>
                </c:pt>
                <c:pt idx="10">
                  <c:v>3.882659420044271E-2</c:v>
                </c:pt>
                <c:pt idx="11">
                  <c:v>4.6980178982535682E-2</c:v>
                </c:pt>
                <c:pt idx="12">
                  <c:v>5.5910295648637517E-2</c:v>
                </c:pt>
                <c:pt idx="13">
                  <c:v>6.5616944198748209E-2</c:v>
                </c:pt>
                <c:pt idx="14">
                  <c:v>7.6100124632867749E-2</c:v>
                </c:pt>
                <c:pt idx="15">
                  <c:v>8.1535847820929735E-2</c:v>
                </c:pt>
                <c:pt idx="16">
                  <c:v>8.6971571008991722E-2</c:v>
                </c:pt>
                <c:pt idx="17">
                  <c:v>9.240729419705368E-2</c:v>
                </c:pt>
                <c:pt idx="18">
                  <c:v>9.784301738511568E-2</c:v>
                </c:pt>
                <c:pt idx="19">
                  <c:v>0.10327874057317769</c:v>
                </c:pt>
                <c:pt idx="20">
                  <c:v>0.10871446376123964</c:v>
                </c:pt>
                <c:pt idx="21">
                  <c:v>0.11415018694930162</c:v>
                </c:pt>
                <c:pt idx="22">
                  <c:v>0.11958591013736362</c:v>
                </c:pt>
                <c:pt idx="23">
                  <c:v>0.1250216333254256</c:v>
                </c:pt>
                <c:pt idx="24">
                  <c:v>0.13045735651348758</c:v>
                </c:pt>
                <c:pt idx="25">
                  <c:v>0.13589307970154957</c:v>
                </c:pt>
                <c:pt idx="26">
                  <c:v>0.14132880288961155</c:v>
                </c:pt>
                <c:pt idx="27">
                  <c:v>0.14676452607767357</c:v>
                </c:pt>
                <c:pt idx="28">
                  <c:v>0.15220024926573553</c:v>
                </c:pt>
                <c:pt idx="29">
                  <c:v>0.15763597245379751</c:v>
                </c:pt>
                <c:pt idx="30">
                  <c:v>0.16307169564185947</c:v>
                </c:pt>
                <c:pt idx="31">
                  <c:v>0.16850741882992146</c:v>
                </c:pt>
                <c:pt idx="32">
                  <c:v>0.17394314201798347</c:v>
                </c:pt>
                <c:pt idx="33">
                  <c:v>0.17937886520604548</c:v>
                </c:pt>
                <c:pt idx="34">
                  <c:v>0.18481458839410742</c:v>
                </c:pt>
                <c:pt idx="35">
                  <c:v>0.1902503115821694</c:v>
                </c:pt>
                <c:pt idx="36">
                  <c:v>0.19568603477023144</c:v>
                </c:pt>
                <c:pt idx="37">
                  <c:v>0.2011217579582934</c:v>
                </c:pt>
                <c:pt idx="38">
                  <c:v>0.20655748114635542</c:v>
                </c:pt>
                <c:pt idx="39">
                  <c:v>0.21199320433441729</c:v>
                </c:pt>
                <c:pt idx="40">
                  <c:v>0.2174289275224793</c:v>
                </c:pt>
                <c:pt idx="41">
                  <c:v>0.22286465071054129</c:v>
                </c:pt>
                <c:pt idx="42">
                  <c:v>0.22830037389860325</c:v>
                </c:pt>
                <c:pt idx="43">
                  <c:v>0.23373609708666521</c:v>
                </c:pt>
                <c:pt idx="44">
                  <c:v>0.23917182027472716</c:v>
                </c:pt>
                <c:pt idx="45">
                  <c:v>0.24460754346278912</c:v>
                </c:pt>
                <c:pt idx="46">
                  <c:v>0.25004326665085114</c:v>
                </c:pt>
                <c:pt idx="47">
                  <c:v>0.25547898983891304</c:v>
                </c:pt>
                <c:pt idx="48">
                  <c:v>0.260914713026975</c:v>
                </c:pt>
                <c:pt idx="49">
                  <c:v>0.26635043621503701</c:v>
                </c:pt>
                <c:pt idx="50">
                  <c:v>0.27178615940309897</c:v>
                </c:pt>
                <c:pt idx="51">
                  <c:v>0.27722188259116093</c:v>
                </c:pt>
                <c:pt idx="52">
                  <c:v>0.28265760577922289</c:v>
                </c:pt>
                <c:pt idx="53">
                  <c:v>0.28809332896728485</c:v>
                </c:pt>
                <c:pt idx="54">
                  <c:v>0.2935290521553468</c:v>
                </c:pt>
                <c:pt idx="55">
                  <c:v>0.29896477534340882</c:v>
                </c:pt>
                <c:pt idx="56">
                  <c:v>0.30440049853147072</c:v>
                </c:pt>
                <c:pt idx="57">
                  <c:v>0.30983622171953273</c:v>
                </c:pt>
                <c:pt idx="58">
                  <c:v>0.31527194490759464</c:v>
                </c:pt>
                <c:pt idx="59">
                  <c:v>0.3207076680956566</c:v>
                </c:pt>
                <c:pt idx="60">
                  <c:v>0.32614339128371855</c:v>
                </c:pt>
                <c:pt idx="61">
                  <c:v>0.32614339128371889</c:v>
                </c:pt>
                <c:pt idx="62">
                  <c:v>0.32614339128371889</c:v>
                </c:pt>
                <c:pt idx="63">
                  <c:v>0.32614339128371883</c:v>
                </c:pt>
                <c:pt idx="64">
                  <c:v>0.32614339128371889</c:v>
                </c:pt>
                <c:pt idx="65">
                  <c:v>0.32614339128371883</c:v>
                </c:pt>
                <c:pt idx="66">
                  <c:v>0.32614339128371889</c:v>
                </c:pt>
                <c:pt idx="67">
                  <c:v>0.32614339128371883</c:v>
                </c:pt>
                <c:pt idx="68">
                  <c:v>0.32614339128371878</c:v>
                </c:pt>
                <c:pt idx="69">
                  <c:v>0.32614339128371878</c:v>
                </c:pt>
                <c:pt idx="70">
                  <c:v>0.32614339128371883</c:v>
                </c:pt>
                <c:pt idx="71">
                  <c:v>0.32614339128371883</c:v>
                </c:pt>
                <c:pt idx="72">
                  <c:v>0.32614339128371883</c:v>
                </c:pt>
                <c:pt idx="73">
                  <c:v>0.32614339128371889</c:v>
                </c:pt>
                <c:pt idx="74">
                  <c:v>0.32614339128371889</c:v>
                </c:pt>
                <c:pt idx="75">
                  <c:v>0.32614339128371883</c:v>
                </c:pt>
                <c:pt idx="76">
                  <c:v>0.32614339128371883</c:v>
                </c:pt>
                <c:pt idx="77">
                  <c:v>0.32614339128371889</c:v>
                </c:pt>
                <c:pt idx="78">
                  <c:v>0.32614339128371883</c:v>
                </c:pt>
                <c:pt idx="79">
                  <c:v>0.32614339128371883</c:v>
                </c:pt>
                <c:pt idx="80">
                  <c:v>0.32614339128371889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34560"/>
        <c:axId val="159636096"/>
      </c:scatterChart>
      <c:valAx>
        <c:axId val="159634560"/>
        <c:scaling>
          <c:orientation val="minMax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9636096"/>
        <c:crosses val="autoZero"/>
        <c:crossBetween val="midCat"/>
      </c:valAx>
      <c:valAx>
        <c:axId val="15963609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963456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Calibri"/>
                <a:cs typeface="Calibri"/>
              </a:defRPr>
            </a:pPr>
            <a:r>
              <a:rPr lang="ro-RO">
                <a:latin typeface="Arial Narrow" panose="020B0606020202030204" pitchFamily="34" charset="0"/>
              </a:rPr>
              <a:t>Spectru</a:t>
            </a:r>
            <a:r>
              <a:rPr lang="en-US">
                <a:latin typeface="Arial Narrow" panose="020B0606020202030204" pitchFamily="34" charset="0"/>
              </a:rPr>
              <a:t>l</a:t>
            </a:r>
            <a:r>
              <a:rPr lang="ro-RO">
                <a:latin typeface="Arial Narrow" panose="020B0606020202030204" pitchFamily="34" charset="0"/>
              </a:rPr>
              <a:t> de acceleraţii</a:t>
            </a:r>
            <a:r>
              <a:rPr lang="en-US">
                <a:latin typeface="Arial Narrow" panose="020B0606020202030204" pitchFamily="34" charset="0"/>
              </a:rPr>
              <a:t> S</a:t>
            </a:r>
            <a:r>
              <a:rPr lang="en-US" baseline="-25000">
                <a:latin typeface="Arial Narrow" panose="020B0606020202030204" pitchFamily="34" charset="0"/>
              </a:rPr>
              <a:t>a</a:t>
            </a:r>
            <a:endParaRPr lang="ro-RO" baseline="-25000">
              <a:latin typeface="Arial Narrow" panose="020B0606020202030204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3085739282589702E-2"/>
          <c:y val="0.19480351414406533"/>
          <c:w val="0.68616426071740999"/>
          <c:h val="0.6892166083406237"/>
        </c:manualLayout>
      </c:layout>
      <c:scatterChart>
        <c:scatterStyle val="lineMarker"/>
        <c:varyColors val="0"/>
        <c:ser>
          <c:idx val="0"/>
          <c:order val="0"/>
          <c:tx>
            <c:v>Spectru normalizat de răspuns elastici</c:v>
          </c:tx>
          <c:marker>
            <c:symbol val="none"/>
          </c:marker>
          <c:xVal>
            <c:numRef>
              <c:f>Spectrul_de_Răspuns!$B$5:$B$85</c:f>
              <c:numCache>
                <c:formatCode>0.00</c:formatCode>
                <c:ptCount val="8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</c:numCache>
            </c:numRef>
          </c:xVal>
          <c:yVal>
            <c:numRef>
              <c:f>Spectrul_de_Răspuns!$D$5:$D$85</c:f>
              <c:numCache>
                <c:formatCode>0.00</c:formatCode>
                <c:ptCount val="81"/>
                <c:pt idx="0">
                  <c:v>2.4525000000000001</c:v>
                </c:pt>
                <c:pt idx="1">
                  <c:v>2.9217283163265306</c:v>
                </c:pt>
                <c:pt idx="2">
                  <c:v>4.3294132653061226</c:v>
                </c:pt>
                <c:pt idx="3">
                  <c:v>6.1312500000000005</c:v>
                </c:pt>
                <c:pt idx="4">
                  <c:v>6.1312500000000005</c:v>
                </c:pt>
                <c:pt idx="5">
                  <c:v>6.1312500000000005</c:v>
                </c:pt>
                <c:pt idx="6">
                  <c:v>6.1312500000000005</c:v>
                </c:pt>
                <c:pt idx="7">
                  <c:v>6.1312500000000005</c:v>
                </c:pt>
                <c:pt idx="8">
                  <c:v>6.1312500000000005</c:v>
                </c:pt>
                <c:pt idx="9">
                  <c:v>6.1312500000000005</c:v>
                </c:pt>
                <c:pt idx="10">
                  <c:v>6.1312500000000005</c:v>
                </c:pt>
                <c:pt idx="11">
                  <c:v>6.1312500000000005</c:v>
                </c:pt>
                <c:pt idx="12">
                  <c:v>6.1312500000000005</c:v>
                </c:pt>
                <c:pt idx="13">
                  <c:v>6.1312500000000005</c:v>
                </c:pt>
                <c:pt idx="14">
                  <c:v>6.1312500000000005</c:v>
                </c:pt>
                <c:pt idx="15">
                  <c:v>5.7224999999999993</c:v>
                </c:pt>
                <c:pt idx="16">
                  <c:v>5.3648437499999995</c:v>
                </c:pt>
                <c:pt idx="17">
                  <c:v>5.0492647058823517</c:v>
                </c:pt>
                <c:pt idx="18">
                  <c:v>4.7687499999999989</c:v>
                </c:pt>
                <c:pt idx="19">
                  <c:v>4.5177631578947359</c:v>
                </c:pt>
                <c:pt idx="20">
                  <c:v>4.2918749999999992</c:v>
                </c:pt>
                <c:pt idx="21">
                  <c:v>4.0874999999999995</c:v>
                </c:pt>
                <c:pt idx="22">
                  <c:v>3.9017045454545443</c:v>
                </c:pt>
                <c:pt idx="23">
                  <c:v>3.7320652173913031</c:v>
                </c:pt>
                <c:pt idx="24">
                  <c:v>3.5765624999999988</c:v>
                </c:pt>
                <c:pt idx="25">
                  <c:v>3.4334999999999987</c:v>
                </c:pt>
                <c:pt idx="26">
                  <c:v>3.3014423076923065</c:v>
                </c:pt>
                <c:pt idx="27">
                  <c:v>3.1791666666666658</c:v>
                </c:pt>
                <c:pt idx="28">
                  <c:v>3.0656249999999989</c:v>
                </c:pt>
                <c:pt idx="29">
                  <c:v>2.9599137931034472</c:v>
                </c:pt>
                <c:pt idx="30">
                  <c:v>2.8612499999999987</c:v>
                </c:pt>
                <c:pt idx="31">
                  <c:v>2.7689516129032246</c:v>
                </c:pt>
                <c:pt idx="32">
                  <c:v>2.6824218749999988</c:v>
                </c:pt>
                <c:pt idx="33">
                  <c:v>2.6011363636363627</c:v>
                </c:pt>
                <c:pt idx="34">
                  <c:v>2.5246323529411754</c:v>
                </c:pt>
                <c:pt idx="35">
                  <c:v>2.4524999999999988</c:v>
                </c:pt>
                <c:pt idx="36">
                  <c:v>2.384374999999999</c:v>
                </c:pt>
                <c:pt idx="37">
                  <c:v>2.3199324324324313</c:v>
                </c:pt>
                <c:pt idx="38">
                  <c:v>2.2588815789473675</c:v>
                </c:pt>
                <c:pt idx="39">
                  <c:v>2.2009615384615371</c:v>
                </c:pt>
                <c:pt idx="40">
                  <c:v>2.1459374999999992</c:v>
                </c:pt>
                <c:pt idx="41">
                  <c:v>2.0935975609756095</c:v>
                </c:pt>
                <c:pt idx="42">
                  <c:v>2.0437499999999997</c:v>
                </c:pt>
                <c:pt idx="43">
                  <c:v>1.996220930232558</c:v>
                </c:pt>
                <c:pt idx="44">
                  <c:v>1.9508522727272728</c:v>
                </c:pt>
                <c:pt idx="45">
                  <c:v>1.9075000000000002</c:v>
                </c:pt>
                <c:pt idx="46">
                  <c:v>1.8660326086956525</c:v>
                </c:pt>
                <c:pt idx="47">
                  <c:v>1.8263297872340429</c:v>
                </c:pt>
                <c:pt idx="48">
                  <c:v>1.7882812500000005</c:v>
                </c:pt>
                <c:pt idx="49">
                  <c:v>1.7517857142857149</c:v>
                </c:pt>
                <c:pt idx="50">
                  <c:v>1.7167500000000009</c:v>
                </c:pt>
                <c:pt idx="51">
                  <c:v>1.6830882352941186</c:v>
                </c:pt>
                <c:pt idx="52">
                  <c:v>1.6507211538461546</c:v>
                </c:pt>
                <c:pt idx="53">
                  <c:v>1.6195754716981143</c:v>
                </c:pt>
                <c:pt idx="54">
                  <c:v>1.5895833333333345</c:v>
                </c:pt>
                <c:pt idx="55">
                  <c:v>1.5606818181818194</c:v>
                </c:pt>
                <c:pt idx="56">
                  <c:v>1.5328125000000012</c:v>
                </c:pt>
                <c:pt idx="57">
                  <c:v>1.5059210526315803</c:v>
                </c:pt>
                <c:pt idx="58">
                  <c:v>1.4799568965517254</c:v>
                </c:pt>
                <c:pt idx="59">
                  <c:v>1.4548728813559335</c:v>
                </c:pt>
                <c:pt idx="60">
                  <c:v>1.4306250000000011</c:v>
                </c:pt>
                <c:pt idx="61">
                  <c:v>1.384103735554961</c:v>
                </c:pt>
                <c:pt idx="62">
                  <c:v>1.3398152965660797</c:v>
                </c:pt>
                <c:pt idx="63">
                  <c:v>1.2976190476190503</c:v>
                </c:pt>
                <c:pt idx="64">
                  <c:v>1.2573852539062529</c:v>
                </c:pt>
                <c:pt idx="65">
                  <c:v>1.2189940828402395</c:v>
                </c:pt>
                <c:pt idx="66">
                  <c:v>1.1823347107438045</c:v>
                </c:pt>
                <c:pt idx="67">
                  <c:v>1.1473045221652958</c:v>
                </c:pt>
                <c:pt idx="68">
                  <c:v>1.1138083910034628</c:v>
                </c:pt>
                <c:pt idx="69">
                  <c:v>1.0817580340264676</c:v>
                </c:pt>
                <c:pt idx="70">
                  <c:v>1.0510714285714313</c:v>
                </c:pt>
                <c:pt idx="71">
                  <c:v>1.0216722872445969</c:v>
                </c:pt>
                <c:pt idx="72">
                  <c:v>0.99348958333333603</c:v>
                </c:pt>
                <c:pt idx="73">
                  <c:v>0.96645712141114926</c:v>
                </c:pt>
                <c:pt idx="74">
                  <c:v>0.94051314828342125</c:v>
                </c:pt>
                <c:pt idx="75">
                  <c:v>0.91560000000000252</c:v>
                </c:pt>
                <c:pt idx="76">
                  <c:v>0.89166378116343747</c:v>
                </c:pt>
                <c:pt idx="77">
                  <c:v>0.86865407319953036</c:v>
                </c:pt>
                <c:pt idx="78">
                  <c:v>0.84652366863905582</c:v>
                </c:pt>
                <c:pt idx="79">
                  <c:v>0.82522832879346508</c:v>
                </c:pt>
                <c:pt idx="80">
                  <c:v>0.80472656250000252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44672"/>
        <c:axId val="159531776"/>
      </c:scatterChart>
      <c:valAx>
        <c:axId val="159644672"/>
        <c:scaling>
          <c:orientation val="minMax"/>
          <c:max val="4.5"/>
          <c:min val="0"/>
        </c:scaling>
        <c:delete val="0"/>
        <c:axPos val="b"/>
        <c:majorGridlines/>
        <c:min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9531776"/>
        <c:crosses val="autoZero"/>
        <c:crossBetween val="midCat"/>
        <c:majorUnit val="0.5"/>
      </c:valAx>
      <c:valAx>
        <c:axId val="15953177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96446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o-RO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o-RO"/>
              <a:t>Spectru</a:t>
            </a:r>
            <a:r>
              <a:rPr lang="en-US"/>
              <a:t>l</a:t>
            </a:r>
            <a:r>
              <a:rPr lang="ro-RO"/>
              <a:t> de viteze</a:t>
            </a:r>
            <a:r>
              <a:rPr lang="en-US"/>
              <a:t> S</a:t>
            </a:r>
            <a:r>
              <a:rPr lang="en-US" baseline="-25000"/>
              <a:t>v</a:t>
            </a:r>
            <a:endParaRPr lang="ro-RO" baseline="-250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Spectru de viteze</c:v>
          </c:tx>
          <c:marker>
            <c:symbol val="none"/>
          </c:marker>
          <c:xVal>
            <c:numRef>
              <c:f>Spectrul_de_Răspuns!$B$5:$B$85</c:f>
              <c:numCache>
                <c:formatCode>0.00</c:formatCode>
                <c:ptCount val="8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</c:numCache>
            </c:numRef>
          </c:xVal>
          <c:yVal>
            <c:numRef>
              <c:f>Spectrul_de_Răspuns!$E$5:$E$85</c:f>
              <c:numCache>
                <c:formatCode>0.00</c:formatCode>
                <c:ptCount val="81"/>
                <c:pt idx="0">
                  <c:v>0</c:v>
                </c:pt>
                <c:pt idx="1">
                  <c:v>2.3250375195746409E-2</c:v>
                </c:pt>
                <c:pt idx="2">
                  <c:v>6.8904752186109267E-2</c:v>
                </c:pt>
                <c:pt idx="3">
                  <c:v>0.14637281172482755</c:v>
                </c:pt>
                <c:pt idx="4">
                  <c:v>0.19516374896643668</c:v>
                </c:pt>
                <c:pt idx="5">
                  <c:v>0.24395468620804586</c:v>
                </c:pt>
                <c:pt idx="6">
                  <c:v>0.29274562344965499</c:v>
                </c:pt>
                <c:pt idx="7">
                  <c:v>0.34153656069126415</c:v>
                </c:pt>
                <c:pt idx="8">
                  <c:v>0.39032749793287336</c:v>
                </c:pt>
                <c:pt idx="9">
                  <c:v>0.43911843517448246</c:v>
                </c:pt>
                <c:pt idx="10">
                  <c:v>0.48790937241609161</c:v>
                </c:pt>
                <c:pt idx="11">
                  <c:v>0.53670030965770077</c:v>
                </c:pt>
                <c:pt idx="12">
                  <c:v>0.58549124689930998</c:v>
                </c:pt>
                <c:pt idx="13">
                  <c:v>0.6342821841409193</c:v>
                </c:pt>
                <c:pt idx="14">
                  <c:v>0.6830731213825284</c:v>
                </c:pt>
                <c:pt idx="15">
                  <c:v>0.6830731213825284</c:v>
                </c:pt>
                <c:pt idx="16">
                  <c:v>0.6830731213825284</c:v>
                </c:pt>
                <c:pt idx="17">
                  <c:v>0.68307312138252829</c:v>
                </c:pt>
                <c:pt idx="18">
                  <c:v>0.68307312138252829</c:v>
                </c:pt>
                <c:pt idx="19">
                  <c:v>0.6830731213825284</c:v>
                </c:pt>
                <c:pt idx="20">
                  <c:v>0.68307312138252829</c:v>
                </c:pt>
                <c:pt idx="21">
                  <c:v>0.6830731213825284</c:v>
                </c:pt>
                <c:pt idx="22">
                  <c:v>0.6830731213825284</c:v>
                </c:pt>
                <c:pt idx="23">
                  <c:v>0.68307312138252829</c:v>
                </c:pt>
                <c:pt idx="24">
                  <c:v>0.68307312138252829</c:v>
                </c:pt>
                <c:pt idx="25">
                  <c:v>0.68307312138252829</c:v>
                </c:pt>
                <c:pt idx="26">
                  <c:v>0.68307312138252829</c:v>
                </c:pt>
                <c:pt idx="27">
                  <c:v>0.6830731213825284</c:v>
                </c:pt>
                <c:pt idx="28">
                  <c:v>0.6830731213825284</c:v>
                </c:pt>
                <c:pt idx="29">
                  <c:v>0.6830731213825284</c:v>
                </c:pt>
                <c:pt idx="30">
                  <c:v>0.68307312138252829</c:v>
                </c:pt>
                <c:pt idx="31">
                  <c:v>0.68307312138252829</c:v>
                </c:pt>
                <c:pt idx="32">
                  <c:v>0.68307312138252829</c:v>
                </c:pt>
                <c:pt idx="33">
                  <c:v>0.6830731213825284</c:v>
                </c:pt>
                <c:pt idx="34">
                  <c:v>0.68307312138252829</c:v>
                </c:pt>
                <c:pt idx="35">
                  <c:v>0.68307312138252829</c:v>
                </c:pt>
                <c:pt idx="36">
                  <c:v>0.6830731213825284</c:v>
                </c:pt>
                <c:pt idx="37">
                  <c:v>0.68307312138252829</c:v>
                </c:pt>
                <c:pt idx="38">
                  <c:v>0.6830731213825284</c:v>
                </c:pt>
                <c:pt idx="39">
                  <c:v>0.68307312138252818</c:v>
                </c:pt>
                <c:pt idx="40">
                  <c:v>0.68307312138252829</c:v>
                </c:pt>
                <c:pt idx="41">
                  <c:v>0.6830731213825284</c:v>
                </c:pt>
                <c:pt idx="42">
                  <c:v>0.6830731213825284</c:v>
                </c:pt>
                <c:pt idx="43">
                  <c:v>0.68307312138252829</c:v>
                </c:pt>
                <c:pt idx="44">
                  <c:v>0.6830731213825284</c:v>
                </c:pt>
                <c:pt idx="45">
                  <c:v>0.6830731213825284</c:v>
                </c:pt>
                <c:pt idx="46">
                  <c:v>0.6830731213825284</c:v>
                </c:pt>
                <c:pt idx="47">
                  <c:v>0.68307312138252829</c:v>
                </c:pt>
                <c:pt idx="48">
                  <c:v>0.68307312138252829</c:v>
                </c:pt>
                <c:pt idx="49">
                  <c:v>0.6830731213825284</c:v>
                </c:pt>
                <c:pt idx="50">
                  <c:v>0.6830731213825284</c:v>
                </c:pt>
                <c:pt idx="51">
                  <c:v>0.6830731213825284</c:v>
                </c:pt>
                <c:pt idx="52">
                  <c:v>0.68307312138252829</c:v>
                </c:pt>
                <c:pt idx="53">
                  <c:v>0.6830731213825284</c:v>
                </c:pt>
                <c:pt idx="54">
                  <c:v>0.6830731213825284</c:v>
                </c:pt>
                <c:pt idx="55">
                  <c:v>0.6830731213825284</c:v>
                </c:pt>
                <c:pt idx="56">
                  <c:v>0.6830731213825284</c:v>
                </c:pt>
                <c:pt idx="57">
                  <c:v>0.6830731213825284</c:v>
                </c:pt>
                <c:pt idx="58">
                  <c:v>0.6830731213825284</c:v>
                </c:pt>
                <c:pt idx="59">
                  <c:v>0.6830731213825284</c:v>
                </c:pt>
                <c:pt idx="60">
                  <c:v>0.68307312138252829</c:v>
                </c:pt>
                <c:pt idx="61">
                  <c:v>0.67187520135986467</c:v>
                </c:pt>
                <c:pt idx="62">
                  <c:v>0.66103850456373781</c:v>
                </c:pt>
                <c:pt idx="63">
                  <c:v>0.65054582988812282</c:v>
                </c:pt>
                <c:pt idx="64">
                  <c:v>0.64038105129612111</c:v>
                </c:pt>
                <c:pt idx="65">
                  <c:v>0.6305290351223346</c:v>
                </c:pt>
                <c:pt idx="66">
                  <c:v>0.62097556489320827</c:v>
                </c:pt>
                <c:pt idx="67">
                  <c:v>0.61170727287987692</c:v>
                </c:pt>
                <c:pt idx="68">
                  <c:v>0.60271157769046679</c:v>
                </c:pt>
                <c:pt idx="69">
                  <c:v>0.59397662728915579</c:v>
                </c:pt>
                <c:pt idx="70">
                  <c:v>0.58549124689931076</c:v>
                </c:pt>
                <c:pt idx="71">
                  <c:v>0.57724489130917955</c:v>
                </c:pt>
                <c:pt idx="72">
                  <c:v>0.56922760115210769</c:v>
                </c:pt>
                <c:pt idx="73">
                  <c:v>0.56142996278016111</c:v>
                </c:pt>
                <c:pt idx="74">
                  <c:v>0.55384307139124</c:v>
                </c:pt>
                <c:pt idx="75">
                  <c:v>0.54645849710602334</c:v>
                </c:pt>
                <c:pt idx="76">
                  <c:v>0.53926825372304943</c:v>
                </c:pt>
                <c:pt idx="77">
                  <c:v>0.5322647699084645</c:v>
                </c:pt>
                <c:pt idx="78">
                  <c:v>0.52544086260194567</c:v>
                </c:pt>
                <c:pt idx="79">
                  <c:v>0.51878971244242733</c:v>
                </c:pt>
                <c:pt idx="80">
                  <c:v>0.512304841036897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564544"/>
        <c:axId val="159566080"/>
      </c:scatterChart>
      <c:valAx>
        <c:axId val="159564544"/>
        <c:scaling>
          <c:orientation val="minMax"/>
          <c:max val="4.5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9566080"/>
        <c:crosses val="autoZero"/>
        <c:crossBetween val="midCat"/>
      </c:valAx>
      <c:valAx>
        <c:axId val="15956608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  <a:headEnd type="oval"/>
            <a:tailEnd type="stealth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o-RO"/>
          </a:p>
        </c:txPr>
        <c:crossAx val="1595645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o-RO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9</xdr:col>
      <xdr:colOff>1057275</xdr:colOff>
      <xdr:row>31</xdr:row>
      <xdr:rowOff>32686</xdr:rowOff>
    </xdr:to>
    <xdr:pic>
      <xdr:nvPicPr>
        <xdr:cNvPr id="2" name="Picture 42" descr="image_image_harta1-png_20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24325"/>
          <a:ext cx="5029200" cy="3890311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1556700</xdr:colOff>
      <xdr:row>12</xdr:row>
      <xdr:rowOff>9526</xdr:rowOff>
    </xdr:from>
    <xdr:to>
      <xdr:col>18</xdr:col>
      <xdr:colOff>504826</xdr:colOff>
      <xdr:row>31</xdr:row>
      <xdr:rowOff>19051</xdr:rowOff>
    </xdr:to>
    <xdr:pic>
      <xdr:nvPicPr>
        <xdr:cNvPr id="3" name="Picture 43" descr="image_figure_harta2-png_20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8225" y="4133851"/>
          <a:ext cx="5329876" cy="38671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447675</xdr:colOff>
      <xdr:row>21</xdr:row>
      <xdr:rowOff>66675</xdr:rowOff>
    </xdr:from>
    <xdr:to>
      <xdr:col>14</xdr:col>
      <xdr:colOff>752475</xdr:colOff>
      <xdr:row>35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5</xdr:row>
      <xdr:rowOff>180975</xdr:rowOff>
    </xdr:from>
    <xdr:to>
      <xdr:col>14</xdr:col>
      <xdr:colOff>733425</xdr:colOff>
      <xdr:row>20</xdr:row>
      <xdr:rowOff>142875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50</xdr:row>
      <xdr:rowOff>133350</xdr:rowOff>
    </xdr:from>
    <xdr:to>
      <xdr:col>15</xdr:col>
      <xdr:colOff>57150</xdr:colOff>
      <xdr:row>64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390525</xdr:colOff>
      <xdr:row>22</xdr:row>
      <xdr:rowOff>38100</xdr:rowOff>
    </xdr:from>
    <xdr:to>
      <xdr:col>15</xdr:col>
      <xdr:colOff>0</xdr:colOff>
      <xdr:row>35</xdr:row>
      <xdr:rowOff>190500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390525</xdr:colOff>
      <xdr:row>36</xdr:row>
      <xdr:rowOff>114300</xdr:rowOff>
    </xdr:from>
    <xdr:to>
      <xdr:col>15</xdr:col>
      <xdr:colOff>19050</xdr:colOff>
      <xdr:row>50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400050</xdr:colOff>
      <xdr:row>6</xdr:row>
      <xdr:rowOff>190500</xdr:rowOff>
    </xdr:from>
    <xdr:to>
      <xdr:col>14</xdr:col>
      <xdr:colOff>742950</xdr:colOff>
      <xdr:row>21</xdr:row>
      <xdr:rowOff>152400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49</xdr:row>
      <xdr:rowOff>133350</xdr:rowOff>
    </xdr:from>
    <xdr:to>
      <xdr:col>14</xdr:col>
      <xdr:colOff>0</xdr:colOff>
      <xdr:row>63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21</xdr:row>
      <xdr:rowOff>66675</xdr:rowOff>
    </xdr:from>
    <xdr:to>
      <xdr:col>14</xdr:col>
      <xdr:colOff>0</xdr:colOff>
      <xdr:row>35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95250</xdr:colOff>
      <xdr:row>35</xdr:row>
      <xdr:rowOff>123825</xdr:rowOff>
    </xdr:from>
    <xdr:to>
      <xdr:col>14</xdr:col>
      <xdr:colOff>0</xdr:colOff>
      <xdr:row>49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95250</xdr:colOff>
      <xdr:row>5</xdr:row>
      <xdr:rowOff>180975</xdr:rowOff>
    </xdr:from>
    <xdr:to>
      <xdr:col>14</xdr:col>
      <xdr:colOff>0</xdr:colOff>
      <xdr:row>20</xdr:row>
      <xdr:rowOff>142875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3" tint="-0.249977111117893"/>
  </sheetPr>
  <dimension ref="B1:AA77"/>
  <sheetViews>
    <sheetView showGridLines="0" showRowColHeaders="0" tabSelected="1" workbookViewId="0">
      <selection activeCell="J10" sqref="J10"/>
    </sheetView>
  </sheetViews>
  <sheetFormatPr defaultRowHeight="16.5" x14ac:dyDescent="0.2"/>
  <cols>
    <col min="1" max="1" width="9.140625" style="38"/>
    <col min="2" max="2" width="13.140625" style="38" customWidth="1"/>
    <col min="3" max="3" width="6.28515625" style="38" bestFit="1" customWidth="1"/>
    <col min="4" max="4" width="5.5703125" style="38" bestFit="1" customWidth="1"/>
    <col min="5" max="5" width="5.42578125" style="38" bestFit="1" customWidth="1"/>
    <col min="6" max="6" width="5.140625" style="38" bestFit="1" customWidth="1"/>
    <col min="7" max="7" width="6.42578125" style="38" bestFit="1" customWidth="1"/>
    <col min="8" max="8" width="6.5703125" style="38" bestFit="1" customWidth="1"/>
    <col min="9" max="9" width="11" style="38" bestFit="1" customWidth="1"/>
    <col min="10" max="10" width="40.42578125" style="38" customWidth="1"/>
    <col min="11" max="11" width="5.28515625" style="38" bestFit="1" customWidth="1"/>
    <col min="12" max="12" width="6.28515625" style="38" bestFit="1" customWidth="1"/>
    <col min="13" max="14" width="5.5703125" style="38" customWidth="1"/>
    <col min="15" max="15" width="6.85546875" style="38" customWidth="1"/>
    <col min="16" max="16" width="8.42578125" style="38" bestFit="1" customWidth="1"/>
    <col min="17" max="17" width="7.85546875" style="38" bestFit="1" customWidth="1"/>
    <col min="18" max="18" width="9.42578125" style="38" bestFit="1" customWidth="1"/>
    <col min="19" max="21" width="9.140625" style="38"/>
    <col min="22" max="22" width="9.140625" style="38" customWidth="1"/>
    <col min="23" max="16384" width="9.140625" style="38"/>
  </cols>
  <sheetData>
    <row r="1" spans="2:27" ht="17.25" thickBot="1" x14ac:dyDescent="0.25"/>
    <row r="2" spans="2:27" ht="21" thickBot="1" x14ac:dyDescent="0.25">
      <c r="B2" s="115" t="s">
        <v>392</v>
      </c>
      <c r="C2" s="116"/>
      <c r="D2" s="116"/>
      <c r="E2" s="116"/>
      <c r="F2" s="116"/>
      <c r="G2" s="39">
        <v>1</v>
      </c>
      <c r="H2" s="40">
        <v>0.8</v>
      </c>
      <c r="I2" s="41"/>
      <c r="J2" s="41"/>
      <c r="K2" s="41"/>
      <c r="L2" s="41"/>
      <c r="M2" s="41"/>
      <c r="N2" s="41"/>
      <c r="O2" s="41"/>
      <c r="P2" s="41"/>
      <c r="Q2" s="41"/>
      <c r="R2" s="42"/>
    </row>
    <row r="3" spans="2:27" s="43" customFormat="1" ht="31.5" x14ac:dyDescent="0.2">
      <c r="B3" s="44" t="s">
        <v>393</v>
      </c>
      <c r="C3" s="45" t="s">
        <v>451</v>
      </c>
      <c r="D3" s="46" t="s">
        <v>395</v>
      </c>
      <c r="E3" s="46" t="s">
        <v>396</v>
      </c>
      <c r="F3" s="46" t="s">
        <v>397</v>
      </c>
      <c r="G3" s="47" t="s">
        <v>2</v>
      </c>
      <c r="H3" s="47" t="s">
        <v>398</v>
      </c>
      <c r="I3" s="47" t="s">
        <v>399</v>
      </c>
      <c r="J3" s="47" t="s">
        <v>400</v>
      </c>
      <c r="K3" s="47" t="s">
        <v>401</v>
      </c>
      <c r="L3" s="48" t="s">
        <v>402</v>
      </c>
      <c r="M3" s="48" t="s">
        <v>403</v>
      </c>
      <c r="N3" s="47" t="s">
        <v>404</v>
      </c>
      <c r="O3" s="47" t="s">
        <v>405</v>
      </c>
      <c r="P3" s="47" t="s">
        <v>406</v>
      </c>
      <c r="Q3" s="47" t="s">
        <v>407</v>
      </c>
      <c r="R3" s="49" t="s">
        <v>408</v>
      </c>
    </row>
    <row r="4" spans="2:27" ht="58.5" customHeight="1" thickBot="1" x14ac:dyDescent="0.25">
      <c r="B4" s="50" t="s">
        <v>155</v>
      </c>
      <c r="C4" s="51">
        <f>INDEX(Data_TC,MATCH(Localitate,Data_Loc.,0),1)</f>
        <v>0.7</v>
      </c>
      <c r="D4" s="52">
        <v>2.5</v>
      </c>
      <c r="E4" s="53">
        <f>INDEX(Data_ks,MATCH(Localitate,Data_Loc.,0),1)</f>
        <v>0.25</v>
      </c>
      <c r="F4" s="52">
        <v>1</v>
      </c>
      <c r="G4" s="52">
        <v>0.85</v>
      </c>
      <c r="H4" s="54">
        <f>IF(T_1&lt;=TB,1+(β0_-1)*T_1/TB,IF(T_1&lt;=TC,β0_,IF(T_1&lt;=TD,β0_*TC/(T_1),IF(T_1&gt;TD,β0_*TC*TD/T_1^2))))</f>
        <v>2.1875</v>
      </c>
      <c r="I4" s="52" t="s">
        <v>8</v>
      </c>
      <c r="J4" s="55" t="s">
        <v>14</v>
      </c>
      <c r="K4" s="56">
        <f>IF(I4="DCH",INDEX(Data_DCH,MATCH(J4,Data_Str.,0),1),IF(I4="DCM",INDEX(Data_DCM,MATCH(J4,Data_Str.,0),1),IF(I4="DCL",INDEX(Data_DCL,MATCH(J4,Data_Str.,0),1),1)))</f>
        <v>5</v>
      </c>
      <c r="L4" s="52">
        <v>1.35</v>
      </c>
      <c r="M4" s="52">
        <v>1</v>
      </c>
      <c r="N4" s="52">
        <v>1</v>
      </c>
      <c r="O4" s="54">
        <f>IF(J4="Structură cu pereți (necuplați)",k_w1*αu_α1_1*q_01,αu_α1_1*q_01)*ηq_1</f>
        <v>6.75</v>
      </c>
      <c r="P4" s="57">
        <v>1500</v>
      </c>
      <c r="Q4" s="58">
        <f>100*β0_T1*ag_g*γI*λ/qstr_1</f>
        <v>6.8865740740740744</v>
      </c>
      <c r="R4" s="59">
        <f>G_str*(c_1%)</f>
        <v>103.29861111111111</v>
      </c>
    </row>
    <row r="5" spans="2:27" ht="7.5" customHeight="1" thickBot="1" x14ac:dyDescent="0.25"/>
    <row r="6" spans="2:27" ht="17.25" thickBot="1" x14ac:dyDescent="0.25">
      <c r="B6" s="60" t="s">
        <v>409</v>
      </c>
      <c r="C6" s="61" t="s">
        <v>410</v>
      </c>
      <c r="D6" s="62" t="s">
        <v>411</v>
      </c>
      <c r="E6" s="61" t="s">
        <v>412</v>
      </c>
      <c r="F6" s="62" t="s">
        <v>413</v>
      </c>
      <c r="G6" s="61" t="s">
        <v>414</v>
      </c>
      <c r="H6" s="62" t="s">
        <v>415</v>
      </c>
      <c r="I6" s="61" t="s">
        <v>416</v>
      </c>
      <c r="J6" s="62" t="s">
        <v>417</v>
      </c>
      <c r="K6" s="61" t="s">
        <v>418</v>
      </c>
      <c r="L6" s="62" t="s">
        <v>419</v>
      </c>
      <c r="M6" s="61" t="s">
        <v>420</v>
      </c>
      <c r="N6" s="62" t="s">
        <v>421</v>
      </c>
      <c r="O6" s="61" t="s">
        <v>422</v>
      </c>
      <c r="P6" s="62" t="s">
        <v>423</v>
      </c>
      <c r="Q6" s="61" t="s">
        <v>424</v>
      </c>
      <c r="R6" s="63" t="s">
        <v>425</v>
      </c>
    </row>
    <row r="7" spans="2:27" ht="8.25" customHeight="1" thickBot="1" x14ac:dyDescent="0.25"/>
    <row r="8" spans="2:27" ht="21" thickBot="1" x14ac:dyDescent="0.25">
      <c r="B8" s="115" t="s">
        <v>392</v>
      </c>
      <c r="C8" s="116"/>
      <c r="D8" s="116"/>
      <c r="E8" s="116"/>
      <c r="F8" s="116"/>
      <c r="G8" s="64">
        <v>2</v>
      </c>
      <c r="H8" s="40">
        <v>0.62</v>
      </c>
      <c r="I8" s="116"/>
      <c r="J8" s="116"/>
      <c r="K8" s="116"/>
      <c r="L8" s="116"/>
      <c r="M8" s="116"/>
      <c r="N8" s="116"/>
      <c r="O8" s="116"/>
      <c r="P8" s="116"/>
      <c r="Q8" s="116"/>
      <c r="R8" s="117"/>
    </row>
    <row r="9" spans="2:27" ht="31.5" x14ac:dyDescent="0.2">
      <c r="B9" s="44" t="s">
        <v>393</v>
      </c>
      <c r="C9" s="45" t="s">
        <v>394</v>
      </c>
      <c r="D9" s="46" t="s">
        <v>395</v>
      </c>
      <c r="E9" s="46" t="s">
        <v>396</v>
      </c>
      <c r="F9" s="46" t="s">
        <v>397</v>
      </c>
      <c r="G9" s="47" t="s">
        <v>2</v>
      </c>
      <c r="H9" s="47" t="s">
        <v>398</v>
      </c>
      <c r="I9" s="47" t="s">
        <v>399</v>
      </c>
      <c r="J9" s="47" t="s">
        <v>400</v>
      </c>
      <c r="K9" s="47" t="s">
        <v>401</v>
      </c>
      <c r="L9" s="48" t="s">
        <v>402</v>
      </c>
      <c r="M9" s="48" t="s">
        <v>403</v>
      </c>
      <c r="N9" s="47" t="s">
        <v>404</v>
      </c>
      <c r="O9" s="47" t="s">
        <v>405</v>
      </c>
      <c r="P9" s="47" t="s">
        <v>406</v>
      </c>
      <c r="Q9" s="47" t="s">
        <v>407</v>
      </c>
      <c r="R9" s="49" t="s">
        <v>408</v>
      </c>
    </row>
    <row r="10" spans="2:27" ht="62.25" customHeight="1" thickBot="1" x14ac:dyDescent="0.25">
      <c r="B10" s="65" t="str">
        <f>Localitate</f>
        <v>IAŞI</v>
      </c>
      <c r="C10" s="51">
        <f>TC</f>
        <v>0.7</v>
      </c>
      <c r="D10" s="53">
        <f>β0_</f>
        <v>2.5</v>
      </c>
      <c r="E10" s="53">
        <f>ag_g</f>
        <v>0.25</v>
      </c>
      <c r="F10" s="56">
        <f>γI</f>
        <v>1</v>
      </c>
      <c r="G10" s="56">
        <f>λ</f>
        <v>0.85</v>
      </c>
      <c r="H10" s="54">
        <f>IF(T_2&lt;=TB,1+(β0_-1)*T_2/TB,IF(T_2&lt;=TC,β0_,IF(T_2&lt;=TD,β0_*TC/(T_2),IF(T_2&gt;TD,β0_*TC*TD/T_2^2))))</f>
        <v>2.5</v>
      </c>
      <c r="I10" s="52" t="s">
        <v>8</v>
      </c>
      <c r="J10" s="55" t="s">
        <v>14</v>
      </c>
      <c r="K10" s="56">
        <f>IF(I10="DCH",INDEX(Data_DCH,MATCH(J10,Data_Str.,0),1),IF(I10="DCM",INDEX(Data_DCM,MATCH(J10,Data_Str.,0),1),IF(I10="DCL",INDEX(Data_DCL,MATCH(J10,Data_Str.,0),1),1)))</f>
        <v>5</v>
      </c>
      <c r="L10" s="52">
        <v>1.35</v>
      </c>
      <c r="M10" s="52">
        <v>1</v>
      </c>
      <c r="N10" s="52">
        <v>1</v>
      </c>
      <c r="O10" s="54">
        <f>IF(J10="Structură cu pereți (necuplați)",k_w2*αu_α1_2*q_02,αu_α1_2*q_02)*ηq_2</f>
        <v>6.75</v>
      </c>
      <c r="P10" s="66">
        <f>G_str</f>
        <v>1500</v>
      </c>
      <c r="Q10" s="58">
        <f>100*β0_T2*ag_g*γI*λ/qstr_2</f>
        <v>7.8703703703703702</v>
      </c>
      <c r="R10" s="59">
        <f>G_str*(c_2%)</f>
        <v>118.05555555555556</v>
      </c>
    </row>
    <row r="13" spans="2:27" x14ac:dyDescent="0.2">
      <c r="U13" s="67"/>
      <c r="V13" s="67"/>
      <c r="W13" s="67"/>
      <c r="X13" s="67"/>
      <c r="Y13" s="67"/>
      <c r="Z13" s="67"/>
      <c r="AA13" s="67"/>
    </row>
    <row r="14" spans="2:27" x14ac:dyDescent="0.2">
      <c r="U14" s="67"/>
      <c r="V14" s="67"/>
      <c r="W14" s="67"/>
      <c r="X14" s="67"/>
      <c r="Y14" s="67"/>
      <c r="Z14" s="67"/>
      <c r="AA14" s="67"/>
    </row>
    <row r="15" spans="2:27" x14ac:dyDescent="0.2">
      <c r="U15" s="67"/>
      <c r="V15" s="67"/>
      <c r="W15" s="67"/>
      <c r="X15" s="67"/>
      <c r="Y15" s="67"/>
      <c r="Z15" s="67"/>
      <c r="AA15" s="67"/>
    </row>
    <row r="16" spans="2:27" ht="15.75" customHeight="1" x14ac:dyDescent="0.2">
      <c r="U16" s="67"/>
      <c r="V16" s="67"/>
      <c r="W16" s="67"/>
      <c r="X16" s="67"/>
      <c r="Y16" s="67"/>
      <c r="Z16" s="67"/>
      <c r="AA16" s="67"/>
    </row>
    <row r="17" spans="21:27" ht="15.75" customHeight="1" x14ac:dyDescent="0.2">
      <c r="U17" s="67"/>
      <c r="V17" s="67"/>
      <c r="W17" s="67"/>
      <c r="X17" s="67"/>
      <c r="Y17" s="67"/>
      <c r="Z17" s="67"/>
      <c r="AA17" s="67"/>
    </row>
    <row r="18" spans="21:27" ht="15.75" customHeight="1" x14ac:dyDescent="0.2">
      <c r="U18" s="67"/>
      <c r="V18" s="67"/>
      <c r="W18" s="67"/>
      <c r="X18" s="67"/>
      <c r="Y18" s="67"/>
      <c r="Z18" s="67"/>
      <c r="AA18" s="67"/>
    </row>
    <row r="19" spans="21:27" ht="15.75" customHeight="1" x14ac:dyDescent="0.2">
      <c r="U19" s="67"/>
      <c r="V19" s="67"/>
      <c r="W19" s="67"/>
      <c r="X19" s="67"/>
      <c r="Y19" s="67"/>
      <c r="Z19" s="67"/>
      <c r="AA19" s="67"/>
    </row>
    <row r="20" spans="21:27" ht="15.75" customHeight="1" x14ac:dyDescent="0.2">
      <c r="U20" s="67"/>
      <c r="V20" s="67"/>
      <c r="W20" s="67"/>
      <c r="X20" s="67"/>
      <c r="Y20" s="67"/>
      <c r="Z20" s="67"/>
      <c r="AA20" s="67"/>
    </row>
    <row r="21" spans="21:27" ht="15.75" customHeight="1" x14ac:dyDescent="0.2">
      <c r="U21" s="67"/>
      <c r="V21" s="67"/>
      <c r="W21" s="67"/>
      <c r="X21" s="67"/>
      <c r="Y21" s="67"/>
      <c r="Z21" s="67"/>
      <c r="AA21" s="67"/>
    </row>
    <row r="22" spans="21:27" ht="15.75" customHeight="1" x14ac:dyDescent="0.2">
      <c r="U22" s="67"/>
      <c r="V22" s="67"/>
      <c r="W22" s="67"/>
      <c r="X22" s="67"/>
      <c r="Y22" s="67"/>
      <c r="Z22" s="67"/>
      <c r="AA22" s="67"/>
    </row>
    <row r="23" spans="21:27" ht="15.75" customHeight="1" x14ac:dyDescent="0.2">
      <c r="U23" s="67"/>
      <c r="V23" s="67"/>
      <c r="W23" s="67"/>
      <c r="X23" s="67"/>
      <c r="Y23" s="67"/>
      <c r="Z23" s="67"/>
      <c r="AA23" s="67"/>
    </row>
    <row r="24" spans="21:27" ht="15.75" customHeight="1" x14ac:dyDescent="0.2">
      <c r="U24" s="67"/>
      <c r="V24" s="67"/>
      <c r="W24" s="67"/>
      <c r="X24" s="67"/>
      <c r="Y24" s="67"/>
      <c r="Z24" s="67"/>
      <c r="AA24" s="67"/>
    </row>
    <row r="25" spans="21:27" ht="15.75" customHeight="1" x14ac:dyDescent="0.2">
      <c r="U25" s="67"/>
      <c r="V25" s="67"/>
      <c r="W25" s="67"/>
      <c r="X25" s="67"/>
      <c r="Y25" s="67"/>
      <c r="Z25" s="67"/>
      <c r="AA25" s="67"/>
    </row>
    <row r="26" spans="21:27" ht="15.75" customHeight="1" x14ac:dyDescent="0.2">
      <c r="U26" s="67"/>
      <c r="V26" s="67"/>
      <c r="W26" s="67"/>
      <c r="X26" s="67"/>
      <c r="Y26" s="67"/>
      <c r="Z26" s="67"/>
      <c r="AA26" s="67"/>
    </row>
    <row r="27" spans="21:27" ht="15" customHeight="1" x14ac:dyDescent="0.2">
      <c r="U27" s="67"/>
      <c r="V27" s="67"/>
      <c r="W27" s="67"/>
      <c r="X27" s="67"/>
      <c r="Y27" s="67"/>
      <c r="Z27" s="67"/>
      <c r="AA27" s="67"/>
    </row>
    <row r="28" spans="21:27" x14ac:dyDescent="0.2">
      <c r="U28" s="67"/>
      <c r="V28" s="67"/>
      <c r="W28" s="67"/>
      <c r="X28" s="67"/>
      <c r="Y28" s="67"/>
      <c r="Z28" s="67"/>
      <c r="AA28" s="67"/>
    </row>
    <row r="29" spans="21:27" x14ac:dyDescent="0.2">
      <c r="U29" s="67"/>
      <c r="V29" s="67"/>
      <c r="W29" s="67"/>
      <c r="X29" s="67"/>
      <c r="Y29" s="67"/>
      <c r="Z29" s="67"/>
      <c r="AA29" s="67"/>
    </row>
    <row r="30" spans="21:27" x14ac:dyDescent="0.2">
      <c r="U30" s="67"/>
      <c r="V30" s="67"/>
      <c r="W30" s="67"/>
      <c r="X30" s="67"/>
      <c r="Y30" s="67"/>
      <c r="Z30" s="67"/>
      <c r="AA30" s="67"/>
    </row>
    <row r="31" spans="21:27" x14ac:dyDescent="0.2">
      <c r="U31" s="67"/>
      <c r="V31" s="67"/>
      <c r="W31" s="67"/>
      <c r="X31" s="67"/>
      <c r="Y31" s="67"/>
      <c r="Z31" s="67"/>
      <c r="AA31" s="67"/>
    </row>
    <row r="32" spans="21:27" x14ac:dyDescent="0.2">
      <c r="U32" s="67"/>
      <c r="V32" s="67"/>
      <c r="W32" s="67"/>
      <c r="X32" s="67"/>
      <c r="Y32" s="67"/>
      <c r="Z32" s="67"/>
      <c r="AA32" s="67"/>
    </row>
    <row r="37" spans="9:16" x14ac:dyDescent="0.2">
      <c r="I37" s="67"/>
      <c r="J37" s="67"/>
      <c r="K37" s="67"/>
      <c r="L37" s="67"/>
      <c r="M37" s="67"/>
      <c r="N37" s="67"/>
      <c r="O37" s="67"/>
      <c r="P37" s="67"/>
    </row>
    <row r="38" spans="9:16" x14ac:dyDescent="0.2">
      <c r="I38" s="67"/>
      <c r="J38" s="67"/>
      <c r="K38" s="67"/>
      <c r="L38" s="67"/>
      <c r="M38" s="67"/>
      <c r="N38" s="67"/>
      <c r="O38" s="67"/>
      <c r="P38" s="67"/>
    </row>
    <row r="39" spans="9:16" x14ac:dyDescent="0.2">
      <c r="I39" s="67"/>
      <c r="J39" s="67"/>
      <c r="K39" s="67"/>
      <c r="L39" s="67"/>
      <c r="M39" s="67"/>
      <c r="N39" s="67"/>
      <c r="O39" s="67"/>
      <c r="P39" s="67"/>
    </row>
    <row r="40" spans="9:16" x14ac:dyDescent="0.2">
      <c r="I40" s="67"/>
      <c r="J40" s="67"/>
      <c r="K40" s="67"/>
      <c r="L40" s="67"/>
      <c r="M40" s="67"/>
      <c r="N40" s="67"/>
      <c r="O40" s="67"/>
      <c r="P40" s="67"/>
    </row>
    <row r="41" spans="9:16" x14ac:dyDescent="0.2">
      <c r="I41" s="67"/>
      <c r="J41" s="67"/>
      <c r="K41" s="67"/>
      <c r="L41" s="67"/>
      <c r="M41" s="67"/>
      <c r="N41" s="67"/>
      <c r="O41" s="67"/>
      <c r="P41" s="67"/>
    </row>
    <row r="42" spans="9:16" x14ac:dyDescent="0.2">
      <c r="I42" s="67"/>
      <c r="J42" s="67"/>
      <c r="K42" s="67"/>
      <c r="L42" s="67"/>
      <c r="M42" s="67"/>
      <c r="N42" s="67"/>
      <c r="O42" s="67"/>
      <c r="P42" s="67"/>
    </row>
    <row r="43" spans="9:16" x14ac:dyDescent="0.2">
      <c r="I43" s="67"/>
      <c r="J43" s="67"/>
      <c r="K43" s="67"/>
      <c r="L43" s="67"/>
      <c r="M43" s="67"/>
      <c r="N43" s="67"/>
      <c r="O43" s="67"/>
      <c r="P43" s="67"/>
    </row>
    <row r="44" spans="9:16" x14ac:dyDescent="0.2">
      <c r="I44" s="67"/>
      <c r="J44" s="67"/>
      <c r="K44" s="67"/>
      <c r="L44" s="67"/>
      <c r="M44" s="67"/>
      <c r="N44" s="67"/>
      <c r="O44" s="67"/>
      <c r="P44" s="67"/>
    </row>
    <row r="45" spans="9:16" x14ac:dyDescent="0.2">
      <c r="I45" s="67"/>
      <c r="J45" s="67"/>
      <c r="K45" s="67"/>
      <c r="L45" s="67"/>
      <c r="M45" s="67"/>
      <c r="N45" s="67"/>
      <c r="O45" s="67"/>
      <c r="P45" s="67"/>
    </row>
    <row r="46" spans="9:16" x14ac:dyDescent="0.2">
      <c r="I46" s="67"/>
      <c r="J46" s="67"/>
      <c r="K46" s="67"/>
      <c r="L46" s="67"/>
      <c r="M46" s="67"/>
      <c r="N46" s="67"/>
      <c r="O46" s="67"/>
      <c r="P46" s="67"/>
    </row>
    <row r="47" spans="9:16" x14ac:dyDescent="0.2">
      <c r="I47" s="67"/>
      <c r="J47" s="67"/>
      <c r="K47" s="67"/>
      <c r="L47" s="67"/>
      <c r="M47" s="67"/>
      <c r="N47" s="67"/>
      <c r="O47" s="67"/>
      <c r="P47" s="67"/>
    </row>
    <row r="48" spans="9:16" x14ac:dyDescent="0.2">
      <c r="I48" s="67"/>
      <c r="J48" s="67"/>
      <c r="K48" s="67"/>
      <c r="L48" s="67"/>
      <c r="M48" s="67"/>
      <c r="N48" s="67"/>
      <c r="O48" s="67"/>
      <c r="P48" s="67"/>
    </row>
    <row r="49" spans="9:16" x14ac:dyDescent="0.2">
      <c r="I49" s="67"/>
      <c r="J49" s="67"/>
      <c r="K49" s="67"/>
      <c r="L49" s="67"/>
      <c r="M49" s="67"/>
      <c r="N49" s="67"/>
      <c r="O49" s="67"/>
      <c r="P49" s="67"/>
    </row>
    <row r="50" spans="9:16" x14ac:dyDescent="0.2">
      <c r="I50" s="67"/>
      <c r="J50" s="67"/>
      <c r="K50" s="67"/>
      <c r="L50" s="67"/>
      <c r="M50" s="67"/>
      <c r="N50" s="67"/>
      <c r="O50" s="67"/>
      <c r="P50" s="67"/>
    </row>
    <row r="51" spans="9:16" x14ac:dyDescent="0.2">
      <c r="I51" s="67"/>
      <c r="J51" s="67"/>
      <c r="K51" s="67"/>
      <c r="L51" s="67"/>
      <c r="M51" s="67"/>
      <c r="N51" s="67"/>
      <c r="O51" s="67"/>
      <c r="P51" s="67"/>
    </row>
    <row r="52" spans="9:16" x14ac:dyDescent="0.2">
      <c r="I52" s="67"/>
      <c r="J52" s="67"/>
      <c r="K52" s="67"/>
      <c r="L52" s="67"/>
      <c r="M52" s="67"/>
      <c r="N52" s="67"/>
      <c r="O52" s="67"/>
      <c r="P52" s="67"/>
    </row>
    <row r="53" spans="9:16" x14ac:dyDescent="0.2">
      <c r="I53" s="67"/>
      <c r="J53" s="67"/>
      <c r="K53" s="67"/>
      <c r="L53" s="67"/>
      <c r="M53" s="67"/>
      <c r="N53" s="67"/>
      <c r="O53" s="67"/>
      <c r="P53" s="67"/>
    </row>
    <row r="54" spans="9:16" x14ac:dyDescent="0.2">
      <c r="I54" s="67"/>
      <c r="J54" s="67"/>
      <c r="K54" s="67"/>
      <c r="L54" s="67"/>
      <c r="M54" s="67"/>
      <c r="N54" s="67"/>
      <c r="O54" s="67"/>
      <c r="P54" s="67"/>
    </row>
    <row r="55" spans="9:16" x14ac:dyDescent="0.2">
      <c r="I55" s="67"/>
      <c r="J55" s="67"/>
      <c r="K55" s="67"/>
      <c r="L55" s="67"/>
      <c r="M55" s="67"/>
      <c r="N55" s="67"/>
      <c r="O55" s="67"/>
      <c r="P55" s="67"/>
    </row>
    <row r="56" spans="9:16" x14ac:dyDescent="0.2">
      <c r="I56" s="67"/>
      <c r="J56" s="67"/>
      <c r="K56" s="67"/>
      <c r="L56" s="67"/>
      <c r="M56" s="67"/>
      <c r="N56" s="67"/>
      <c r="O56" s="67"/>
      <c r="P56" s="67"/>
    </row>
    <row r="57" spans="9:16" x14ac:dyDescent="0.2">
      <c r="I57" s="67"/>
      <c r="J57" s="67"/>
      <c r="K57" s="67"/>
      <c r="L57" s="67"/>
      <c r="M57" s="67"/>
      <c r="N57" s="67"/>
      <c r="O57" s="67"/>
      <c r="P57" s="67"/>
    </row>
    <row r="58" spans="9:16" x14ac:dyDescent="0.2">
      <c r="I58" s="67"/>
      <c r="J58" s="67"/>
      <c r="K58" s="67"/>
      <c r="L58" s="67"/>
      <c r="M58" s="67"/>
      <c r="N58" s="67"/>
      <c r="O58" s="67"/>
      <c r="P58" s="67"/>
    </row>
    <row r="59" spans="9:16" x14ac:dyDescent="0.2">
      <c r="I59" s="67"/>
      <c r="J59" s="67"/>
      <c r="K59" s="67"/>
      <c r="L59" s="67"/>
      <c r="M59" s="67"/>
      <c r="N59" s="67"/>
      <c r="O59" s="67"/>
      <c r="P59" s="67"/>
    </row>
    <row r="60" spans="9:16" x14ac:dyDescent="0.2">
      <c r="I60" s="67"/>
      <c r="J60" s="67"/>
      <c r="K60" s="67"/>
      <c r="L60" s="67"/>
      <c r="M60" s="67"/>
      <c r="N60" s="67"/>
      <c r="O60" s="67"/>
      <c r="P60" s="67"/>
    </row>
    <row r="61" spans="9:16" x14ac:dyDescent="0.2">
      <c r="I61" s="67"/>
      <c r="J61" s="67"/>
      <c r="K61" s="67"/>
      <c r="L61" s="67"/>
      <c r="M61" s="67"/>
      <c r="N61" s="67"/>
      <c r="O61" s="67"/>
      <c r="P61" s="67"/>
    </row>
    <row r="62" spans="9:16" x14ac:dyDescent="0.2">
      <c r="I62" s="67"/>
      <c r="J62" s="67"/>
      <c r="K62" s="67"/>
      <c r="L62" s="67"/>
      <c r="M62" s="67"/>
      <c r="N62" s="67"/>
      <c r="O62" s="67"/>
      <c r="P62" s="67"/>
    </row>
    <row r="63" spans="9:16" x14ac:dyDescent="0.2">
      <c r="I63" s="67"/>
      <c r="J63" s="67"/>
      <c r="K63" s="67"/>
      <c r="L63" s="67"/>
      <c r="M63" s="67"/>
      <c r="N63" s="67"/>
      <c r="O63" s="67"/>
      <c r="P63" s="67"/>
    </row>
    <row r="64" spans="9:16" x14ac:dyDescent="0.2">
      <c r="I64" s="67"/>
      <c r="J64" s="67"/>
      <c r="K64" s="67"/>
      <c r="L64" s="67"/>
      <c r="M64" s="67"/>
      <c r="N64" s="67"/>
      <c r="O64" s="67"/>
      <c r="P64" s="67"/>
    </row>
    <row r="65" spans="9:16" x14ac:dyDescent="0.2">
      <c r="I65" s="67"/>
      <c r="J65" s="67"/>
      <c r="K65" s="67"/>
      <c r="L65" s="67"/>
      <c r="M65" s="67"/>
      <c r="N65" s="67"/>
      <c r="O65" s="67"/>
      <c r="P65" s="67"/>
    </row>
    <row r="66" spans="9:16" x14ac:dyDescent="0.2">
      <c r="I66" s="67"/>
      <c r="J66" s="67"/>
      <c r="K66" s="67"/>
      <c r="L66" s="67"/>
      <c r="M66" s="67"/>
      <c r="N66" s="67"/>
      <c r="O66" s="67"/>
      <c r="P66" s="67"/>
    </row>
    <row r="67" spans="9:16" x14ac:dyDescent="0.2">
      <c r="I67" s="67"/>
      <c r="J67" s="67"/>
      <c r="K67" s="67"/>
      <c r="L67" s="67"/>
      <c r="M67" s="67"/>
      <c r="N67" s="67"/>
      <c r="O67" s="67"/>
      <c r="P67" s="67"/>
    </row>
    <row r="68" spans="9:16" x14ac:dyDescent="0.2">
      <c r="I68" s="67"/>
      <c r="J68" s="67"/>
      <c r="K68" s="67"/>
      <c r="L68" s="67"/>
      <c r="M68" s="67"/>
      <c r="N68" s="67"/>
      <c r="O68" s="67"/>
      <c r="P68" s="67"/>
    </row>
    <row r="69" spans="9:16" x14ac:dyDescent="0.2">
      <c r="I69" s="67"/>
      <c r="J69" s="67"/>
      <c r="K69" s="67"/>
      <c r="L69" s="67"/>
      <c r="M69" s="67"/>
      <c r="N69" s="67"/>
      <c r="O69" s="67"/>
      <c r="P69" s="67"/>
    </row>
    <row r="70" spans="9:16" x14ac:dyDescent="0.2">
      <c r="I70" s="67"/>
      <c r="J70" s="67"/>
      <c r="K70" s="67"/>
      <c r="L70" s="67"/>
      <c r="M70" s="67"/>
      <c r="N70" s="67"/>
      <c r="O70" s="67"/>
      <c r="P70" s="67"/>
    </row>
    <row r="71" spans="9:16" x14ac:dyDescent="0.2">
      <c r="I71" s="67"/>
      <c r="J71" s="67"/>
      <c r="K71" s="67"/>
      <c r="L71" s="67"/>
      <c r="M71" s="67"/>
      <c r="N71" s="67"/>
      <c r="O71" s="67"/>
      <c r="P71" s="67"/>
    </row>
    <row r="72" spans="9:16" x14ac:dyDescent="0.2">
      <c r="I72" s="67"/>
      <c r="J72" s="67"/>
      <c r="K72" s="67"/>
      <c r="L72" s="67"/>
      <c r="M72" s="67"/>
      <c r="N72" s="67"/>
      <c r="O72" s="67"/>
      <c r="P72" s="67"/>
    </row>
    <row r="73" spans="9:16" x14ac:dyDescent="0.2">
      <c r="I73" s="67"/>
      <c r="J73" s="67"/>
      <c r="K73" s="67"/>
      <c r="L73" s="67"/>
      <c r="M73" s="67"/>
      <c r="N73" s="67"/>
      <c r="O73" s="67"/>
      <c r="P73" s="67"/>
    </row>
    <row r="74" spans="9:16" x14ac:dyDescent="0.2">
      <c r="I74" s="67"/>
      <c r="J74" s="67"/>
      <c r="K74" s="67"/>
      <c r="L74" s="67"/>
      <c r="M74" s="67"/>
      <c r="N74" s="67"/>
      <c r="O74" s="67"/>
      <c r="P74" s="67"/>
    </row>
    <row r="75" spans="9:16" x14ac:dyDescent="0.2">
      <c r="I75" s="67"/>
      <c r="J75" s="67"/>
      <c r="K75" s="67"/>
      <c r="L75" s="67"/>
      <c r="M75" s="67"/>
      <c r="N75" s="67"/>
      <c r="O75" s="67"/>
      <c r="P75" s="67"/>
    </row>
    <row r="76" spans="9:16" x14ac:dyDescent="0.2">
      <c r="I76" s="67"/>
      <c r="J76" s="67"/>
      <c r="K76" s="67"/>
      <c r="L76" s="67"/>
      <c r="M76" s="67"/>
      <c r="N76" s="67"/>
      <c r="O76" s="67"/>
      <c r="P76" s="67"/>
    </row>
    <row r="77" spans="9:16" x14ac:dyDescent="0.2">
      <c r="I77" s="67"/>
      <c r="J77" s="67"/>
      <c r="K77" s="67"/>
      <c r="L77" s="67"/>
      <c r="M77" s="67"/>
      <c r="N77" s="67"/>
      <c r="O77" s="67"/>
      <c r="P77" s="67"/>
    </row>
  </sheetData>
  <mergeCells count="3">
    <mergeCell ref="B2:F2"/>
    <mergeCell ref="B8:F8"/>
    <mergeCell ref="I8:R8"/>
  </mergeCells>
  <dataValidations count="7">
    <dataValidation type="list" allowBlank="1" showInputMessage="1" showErrorMessage="1" sqref="F4">
      <formula1>"0.80,1,1.20,1.40"</formula1>
    </dataValidation>
    <dataValidation type="list" allowBlank="1" showInputMessage="1" showErrorMessage="1" sqref="L4 L10">
      <formula1>Data_αu_α1</formula1>
    </dataValidation>
    <dataValidation type="list" allowBlank="1" showInputMessage="1" showErrorMessage="1" sqref="G4">
      <formula1>"0.85,1"</formula1>
    </dataValidation>
    <dataValidation type="list" allowBlank="1" showInputMessage="1" showErrorMessage="1" sqref="N4 N10">
      <formula1>"0.8,1,1.2"</formula1>
    </dataValidation>
    <dataValidation type="list" allowBlank="1" showInputMessage="1" showErrorMessage="1" sqref="I4 I10">
      <formula1>"DCH, DCM, DCL"</formula1>
    </dataValidation>
    <dataValidation type="list" allowBlank="1" showInputMessage="1" showErrorMessage="1" sqref="J4 J10">
      <formula1>Data_Str.</formula1>
    </dataValidation>
    <dataValidation type="list" allowBlank="1" showInputMessage="1" showErrorMessage="1" sqref="B4">
      <formula1>Data_Loc.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5" tint="-0.249977111117893"/>
  </sheetPr>
  <dimension ref="A1:O85"/>
  <sheetViews>
    <sheetView showGridLines="0" showRowColHeaders="0" workbookViewId="0">
      <selection activeCell="R8" sqref="R8"/>
    </sheetView>
  </sheetViews>
  <sheetFormatPr defaultRowHeight="12.75" x14ac:dyDescent="0.2"/>
  <cols>
    <col min="1" max="5" width="9.140625" style="2"/>
    <col min="6" max="6" width="14" style="2" customWidth="1"/>
    <col min="7" max="7" width="9.140625" style="2"/>
    <col min="8" max="8" width="9.140625" style="1"/>
    <col min="9" max="12" width="9.140625" style="2"/>
    <col min="13" max="13" width="5.140625" style="2" customWidth="1"/>
    <col min="14" max="14" width="5.85546875" style="2" bestFit="1" customWidth="1"/>
    <col min="15" max="15" width="15.85546875" style="2" customWidth="1"/>
    <col min="16" max="16384" width="9.140625" style="2"/>
  </cols>
  <sheetData>
    <row r="1" spans="1:15" ht="17.25" thickBot="1" x14ac:dyDescent="0.35">
      <c r="A1" s="68"/>
      <c r="B1" s="69"/>
      <c r="C1" s="69"/>
      <c r="D1" s="69"/>
      <c r="E1" s="69"/>
      <c r="F1" s="69"/>
      <c r="G1" s="68"/>
      <c r="H1" s="68"/>
      <c r="I1" s="68"/>
      <c r="J1" s="68"/>
      <c r="K1" s="68"/>
      <c r="L1" s="68"/>
      <c r="M1" s="38"/>
      <c r="N1" s="38"/>
      <c r="O1" s="38"/>
    </row>
    <row r="2" spans="1:15" ht="24.75" customHeight="1" thickBot="1" x14ac:dyDescent="0.35">
      <c r="A2" s="68"/>
      <c r="B2" s="118" t="s">
        <v>426</v>
      </c>
      <c r="C2" s="119"/>
      <c r="D2" s="119"/>
      <c r="E2" s="119"/>
      <c r="F2" s="119"/>
      <c r="G2" s="110">
        <v>1</v>
      </c>
      <c r="H2" s="120"/>
      <c r="I2" s="120"/>
      <c r="J2" s="120"/>
      <c r="K2" s="109"/>
      <c r="L2" s="68"/>
      <c r="M2" s="38"/>
      <c r="N2" s="38"/>
      <c r="O2" s="38"/>
    </row>
    <row r="3" spans="1:15" ht="39.75" thickBot="1" x14ac:dyDescent="0.35">
      <c r="A3" s="68"/>
      <c r="B3" s="121" t="s">
        <v>427</v>
      </c>
      <c r="C3" s="122"/>
      <c r="D3" s="122"/>
      <c r="E3" s="122"/>
      <c r="F3" s="123"/>
      <c r="G3" s="88" t="s">
        <v>387</v>
      </c>
      <c r="H3" s="89" t="s">
        <v>388</v>
      </c>
      <c r="I3" s="88" t="s">
        <v>389</v>
      </c>
      <c r="J3" s="88" t="s">
        <v>428</v>
      </c>
      <c r="K3" s="91" t="s">
        <v>429</v>
      </c>
      <c r="L3" s="88" t="s">
        <v>430</v>
      </c>
      <c r="M3" s="88" t="s">
        <v>431</v>
      </c>
      <c r="N3" s="113" t="s">
        <v>0</v>
      </c>
      <c r="O3" s="114" t="s">
        <v>432</v>
      </c>
    </row>
    <row r="4" spans="1:15" ht="19.5" thickBot="1" x14ac:dyDescent="0.35">
      <c r="A4" s="68"/>
      <c r="B4" s="93" t="s">
        <v>433</v>
      </c>
      <c r="C4" s="94" t="s">
        <v>434</v>
      </c>
      <c r="D4" s="95" t="s">
        <v>435</v>
      </c>
      <c r="E4" s="95" t="s">
        <v>436</v>
      </c>
      <c r="F4" s="95" t="s">
        <v>437</v>
      </c>
      <c r="G4" s="96">
        <f>INDEX(Data_TB,MATCH(TC,Data_TC_a,0),1)</f>
        <v>0.14000000000000001</v>
      </c>
      <c r="H4" s="56">
        <f>TC</f>
        <v>0.7</v>
      </c>
      <c r="I4" s="111">
        <f>INDEX(Data_TD,MATCH(TC,Data_TC_a,0),1)</f>
        <v>3</v>
      </c>
      <c r="J4" s="56">
        <f>β0_</f>
        <v>2.5</v>
      </c>
      <c r="K4" s="98">
        <f>ag_g*9.81</f>
        <v>2.4525000000000001</v>
      </c>
      <c r="L4" s="99">
        <v>0.05</v>
      </c>
      <c r="M4" s="96">
        <f>IF(SQRT(10/(5+L4*100))&gt;=0.55,SQRT(10/(5+L4*100)),0.55)</f>
        <v>1</v>
      </c>
      <c r="N4" s="112">
        <f>IF(G2=1,qstr_1,qstr_2)</f>
        <v>6.75</v>
      </c>
      <c r="O4" s="101">
        <f>γI</f>
        <v>1</v>
      </c>
    </row>
    <row r="5" spans="1:15" ht="16.5" x14ac:dyDescent="0.3">
      <c r="A5" s="68"/>
      <c r="B5" s="79">
        <v>0</v>
      </c>
      <c r="C5" s="80">
        <f t="shared" ref="C5:C36" si="0">IF(B5&lt;=TB,ag+(ag*(D5*η_spd-1)*B5/TB),IF(ag*D5*η_spd&gt;=0.2*ag,ag*D5*η_spd,0.2*ag))</f>
        <v>2.4525000000000001</v>
      </c>
      <c r="D5" s="81">
        <f t="shared" ref="D5:D36" si="1">IF(B5&lt;=TB,1+(β0_/q_spd-1)*B5/TB,IF(B5&lt;=TC,β0_/q_spd,IF(B5&lt;=TD,β0_*TC/(B5*q_spd),IF(B5&gt;TD,β0_*TC*TD/(q_spd*B5^2)))))</f>
        <v>1</v>
      </c>
      <c r="E5" s="81">
        <f t="shared" ref="E5:E68" si="2">C5*(B5/(2*PI()))</f>
        <v>0</v>
      </c>
      <c r="F5" s="81">
        <f t="shared" ref="F5:F68" si="3">C5*((B5/(2*PI()))^2)</f>
        <v>0</v>
      </c>
      <c r="G5" s="82"/>
      <c r="H5" s="83"/>
      <c r="I5" s="84"/>
      <c r="J5" s="83"/>
      <c r="K5" s="83"/>
      <c r="L5" s="85"/>
      <c r="M5" s="82"/>
      <c r="N5" s="82"/>
      <c r="O5" s="38"/>
    </row>
    <row r="6" spans="1:15" ht="16.5" x14ac:dyDescent="0.3">
      <c r="A6" s="68"/>
      <c r="B6" s="86">
        <v>0.05</v>
      </c>
      <c r="C6" s="80">
        <f t="shared" si="0"/>
        <v>2.2555399659863946</v>
      </c>
      <c r="D6" s="81">
        <f t="shared" si="1"/>
        <v>0.77513227513227512</v>
      </c>
      <c r="E6" s="19">
        <f t="shared" si="2"/>
        <v>1.7949016746403011E-2</v>
      </c>
      <c r="F6" s="19">
        <f t="shared" si="3"/>
        <v>1.4283373694146237E-4</v>
      </c>
      <c r="G6" s="68"/>
      <c r="H6" s="68"/>
      <c r="I6" s="68"/>
      <c r="J6" s="68"/>
      <c r="K6" s="68"/>
      <c r="L6" s="68"/>
      <c r="M6" s="38"/>
      <c r="N6" s="38"/>
      <c r="O6" s="38"/>
    </row>
    <row r="7" spans="1:15" ht="16.5" x14ac:dyDescent="0.3">
      <c r="A7" s="68"/>
      <c r="B7" s="86">
        <f>B6+0.05</f>
        <v>0.1</v>
      </c>
      <c r="C7" s="80">
        <f t="shared" si="0"/>
        <v>1.6646598639455783</v>
      </c>
      <c r="D7" s="81">
        <f t="shared" si="1"/>
        <v>0.55026455026455023</v>
      </c>
      <c r="E7" s="19">
        <f t="shared" si="2"/>
        <v>2.6493884591362076E-2</v>
      </c>
      <c r="F7" s="19">
        <f t="shared" si="3"/>
        <v>4.2166326944214743E-4</v>
      </c>
      <c r="G7" s="68"/>
      <c r="H7" s="68"/>
      <c r="I7" s="68"/>
      <c r="J7" s="68"/>
      <c r="K7" s="68"/>
      <c r="L7" s="68"/>
      <c r="M7" s="38"/>
      <c r="N7" s="38"/>
      <c r="O7" s="38"/>
    </row>
    <row r="8" spans="1:15" ht="16.5" x14ac:dyDescent="0.3">
      <c r="A8" s="68"/>
      <c r="B8" s="86">
        <f t="shared" ref="B8:B71" si="4">B7+0.05</f>
        <v>0.15000000000000002</v>
      </c>
      <c r="C8" s="80">
        <f t="shared" si="0"/>
        <v>0.90833333333333333</v>
      </c>
      <c r="D8" s="81">
        <f t="shared" si="1"/>
        <v>0.37037037037037035</v>
      </c>
      <c r="E8" s="19">
        <f t="shared" si="2"/>
        <v>2.1684860996270743E-2</v>
      </c>
      <c r="F8" s="19">
        <f t="shared" si="3"/>
        <v>5.1768792267256982E-4</v>
      </c>
      <c r="G8" s="68"/>
      <c r="H8" s="68"/>
      <c r="I8" s="68"/>
      <c r="J8" s="68"/>
      <c r="K8" s="68"/>
      <c r="L8" s="68"/>
      <c r="M8" s="38"/>
      <c r="N8" s="38"/>
      <c r="O8" s="38"/>
    </row>
    <row r="9" spans="1:15" ht="16.5" x14ac:dyDescent="0.3">
      <c r="A9" s="68"/>
      <c r="B9" s="86">
        <f t="shared" si="4"/>
        <v>0.2</v>
      </c>
      <c r="C9" s="80">
        <f t="shared" si="0"/>
        <v>0.90833333333333333</v>
      </c>
      <c r="D9" s="81">
        <f t="shared" si="1"/>
        <v>0.37037037037037035</v>
      </c>
      <c r="E9" s="19">
        <f t="shared" si="2"/>
        <v>2.8913147995027654E-2</v>
      </c>
      <c r="F9" s="19">
        <f t="shared" si="3"/>
        <v>9.2033408475123487E-4</v>
      </c>
      <c r="G9" s="68"/>
      <c r="H9" s="68"/>
      <c r="I9" s="68"/>
      <c r="J9" s="68"/>
      <c r="K9" s="68"/>
      <c r="L9" s="68"/>
      <c r="M9" s="38"/>
      <c r="N9" s="38"/>
      <c r="O9" s="38"/>
    </row>
    <row r="10" spans="1:15" ht="16.5" x14ac:dyDescent="0.3">
      <c r="A10" s="68"/>
      <c r="B10" s="86">
        <f t="shared" si="4"/>
        <v>0.25</v>
      </c>
      <c r="C10" s="80">
        <f t="shared" si="0"/>
        <v>0.90833333333333333</v>
      </c>
      <c r="D10" s="81">
        <f t="shared" si="1"/>
        <v>0.37037037037037035</v>
      </c>
      <c r="E10" s="19">
        <f t="shared" si="2"/>
        <v>3.6141434993784569E-2</v>
      </c>
      <c r="F10" s="19">
        <f t="shared" si="3"/>
        <v>1.4380220074238046E-3</v>
      </c>
      <c r="G10" s="68"/>
      <c r="H10" s="68"/>
      <c r="I10" s="68"/>
      <c r="J10" s="68"/>
      <c r="K10" s="68"/>
      <c r="L10" s="68"/>
      <c r="M10" s="38"/>
      <c r="N10" s="38"/>
      <c r="O10" s="38"/>
    </row>
    <row r="11" spans="1:15" ht="16.5" x14ac:dyDescent="0.3">
      <c r="A11" s="68"/>
      <c r="B11" s="86">
        <f t="shared" si="4"/>
        <v>0.3</v>
      </c>
      <c r="C11" s="80">
        <f t="shared" si="0"/>
        <v>0.90833333333333333</v>
      </c>
      <c r="D11" s="81">
        <f t="shared" si="1"/>
        <v>0.37037037037037035</v>
      </c>
      <c r="E11" s="19">
        <f t="shared" si="2"/>
        <v>4.336972199254148E-2</v>
      </c>
      <c r="F11" s="19">
        <f t="shared" si="3"/>
        <v>2.070751690690278E-3</v>
      </c>
      <c r="G11" s="68"/>
      <c r="H11" s="68"/>
      <c r="I11" s="68"/>
      <c r="J11" s="68"/>
      <c r="K11" s="68"/>
      <c r="L11" s="68"/>
      <c r="M11" s="38"/>
      <c r="N11" s="38"/>
      <c r="O11" s="38"/>
    </row>
    <row r="12" spans="1:15" ht="16.5" x14ac:dyDescent="0.3">
      <c r="A12" s="68"/>
      <c r="B12" s="86">
        <f t="shared" si="4"/>
        <v>0.35</v>
      </c>
      <c r="C12" s="80">
        <f t="shared" si="0"/>
        <v>0.90833333333333333</v>
      </c>
      <c r="D12" s="81">
        <f t="shared" si="1"/>
        <v>0.37037037037037035</v>
      </c>
      <c r="E12" s="19">
        <f t="shared" si="2"/>
        <v>5.059800899129839E-2</v>
      </c>
      <c r="F12" s="19">
        <f t="shared" si="3"/>
        <v>2.8185231345506565E-3</v>
      </c>
      <c r="G12" s="68"/>
      <c r="H12" s="68"/>
      <c r="I12" s="68"/>
      <c r="J12" s="68"/>
      <c r="K12" s="68"/>
      <c r="L12" s="68"/>
      <c r="M12" s="38"/>
      <c r="N12" s="38"/>
      <c r="O12" s="38"/>
    </row>
    <row r="13" spans="1:15" ht="16.5" x14ac:dyDescent="0.3">
      <c r="A13" s="68"/>
      <c r="B13" s="86">
        <f t="shared" si="4"/>
        <v>0.39999999999999997</v>
      </c>
      <c r="C13" s="80">
        <f t="shared" si="0"/>
        <v>0.90833333333333333</v>
      </c>
      <c r="D13" s="81">
        <f t="shared" si="1"/>
        <v>0.37037037037037035</v>
      </c>
      <c r="E13" s="19">
        <f t="shared" si="2"/>
        <v>5.7826295990055308E-2</v>
      </c>
      <c r="F13" s="19">
        <f t="shared" si="3"/>
        <v>3.6813363390049395E-3</v>
      </c>
      <c r="G13" s="68"/>
      <c r="H13" s="68"/>
      <c r="I13" s="68"/>
      <c r="J13" s="68"/>
      <c r="K13" s="68"/>
      <c r="L13" s="68"/>
      <c r="M13" s="38"/>
      <c r="N13" s="38"/>
      <c r="O13" s="38"/>
    </row>
    <row r="14" spans="1:15" ht="16.5" x14ac:dyDescent="0.3">
      <c r="A14" s="68"/>
      <c r="B14" s="86">
        <f t="shared" si="4"/>
        <v>0.44999999999999996</v>
      </c>
      <c r="C14" s="80">
        <f t="shared" si="0"/>
        <v>0.90833333333333333</v>
      </c>
      <c r="D14" s="81">
        <f t="shared" si="1"/>
        <v>0.37037037037037035</v>
      </c>
      <c r="E14" s="19">
        <f t="shared" si="2"/>
        <v>6.5054582988812212E-2</v>
      </c>
      <c r="F14" s="19">
        <f t="shared" si="3"/>
        <v>4.6591913040531247E-3</v>
      </c>
      <c r="G14" s="68"/>
      <c r="H14" s="68"/>
      <c r="I14" s="68"/>
      <c r="J14" s="68"/>
      <c r="K14" s="68"/>
      <c r="L14" s="68"/>
      <c r="M14" s="38"/>
      <c r="N14" s="38"/>
      <c r="O14" s="38"/>
    </row>
    <row r="15" spans="1:15" ht="16.5" x14ac:dyDescent="0.3">
      <c r="A15" s="68"/>
      <c r="B15" s="86">
        <f t="shared" si="4"/>
        <v>0.49999999999999994</v>
      </c>
      <c r="C15" s="80">
        <f t="shared" si="0"/>
        <v>0.90833333333333333</v>
      </c>
      <c r="D15" s="81">
        <f t="shared" si="1"/>
        <v>0.37037037037037035</v>
      </c>
      <c r="E15" s="19">
        <f t="shared" si="2"/>
        <v>7.2282869987569123E-2</v>
      </c>
      <c r="F15" s="19">
        <f t="shared" si="3"/>
        <v>5.7520880296952157E-3</v>
      </c>
      <c r="G15" s="68"/>
      <c r="H15" s="68"/>
      <c r="I15" s="68"/>
      <c r="J15" s="68"/>
      <c r="K15" s="68"/>
      <c r="L15" s="68"/>
      <c r="M15" s="38"/>
      <c r="N15" s="38"/>
      <c r="O15" s="38"/>
    </row>
    <row r="16" spans="1:15" ht="16.5" x14ac:dyDescent="0.3">
      <c r="A16" s="68"/>
      <c r="B16" s="86">
        <f t="shared" si="4"/>
        <v>0.54999999999999993</v>
      </c>
      <c r="C16" s="80">
        <f t="shared" si="0"/>
        <v>0.90833333333333333</v>
      </c>
      <c r="D16" s="81">
        <f t="shared" si="1"/>
        <v>0.37037037037037035</v>
      </c>
      <c r="E16" s="19">
        <f t="shared" si="2"/>
        <v>7.9511156986326034E-2</v>
      </c>
      <c r="F16" s="19">
        <f t="shared" si="3"/>
        <v>6.9600265159312112E-3</v>
      </c>
      <c r="G16" s="68"/>
      <c r="H16" s="68"/>
      <c r="I16" s="68"/>
      <c r="J16" s="68"/>
      <c r="K16" s="68"/>
      <c r="L16" s="68"/>
      <c r="M16" s="38"/>
      <c r="N16" s="38"/>
      <c r="O16" s="38"/>
    </row>
    <row r="17" spans="1:15" ht="16.5" x14ac:dyDescent="0.3">
      <c r="A17" s="68"/>
      <c r="B17" s="86">
        <f t="shared" si="4"/>
        <v>0.6</v>
      </c>
      <c r="C17" s="80">
        <f t="shared" si="0"/>
        <v>0.90833333333333333</v>
      </c>
      <c r="D17" s="81">
        <f t="shared" si="1"/>
        <v>0.37037037037037035</v>
      </c>
      <c r="E17" s="19">
        <f t="shared" si="2"/>
        <v>8.6739443985082959E-2</v>
      </c>
      <c r="F17" s="19">
        <f t="shared" si="3"/>
        <v>8.283006762761112E-3</v>
      </c>
      <c r="G17" s="68"/>
      <c r="H17" s="68"/>
      <c r="I17" s="68"/>
      <c r="J17" s="68"/>
      <c r="K17" s="68"/>
      <c r="L17" s="68"/>
      <c r="M17" s="38"/>
      <c r="N17" s="38"/>
      <c r="O17" s="38"/>
    </row>
    <row r="18" spans="1:15" ht="16.5" x14ac:dyDescent="0.3">
      <c r="A18" s="68"/>
      <c r="B18" s="86">
        <f t="shared" si="4"/>
        <v>0.65</v>
      </c>
      <c r="C18" s="80">
        <f t="shared" si="0"/>
        <v>0.90833333333333333</v>
      </c>
      <c r="D18" s="81">
        <f t="shared" si="1"/>
        <v>0.37037037037037035</v>
      </c>
      <c r="E18" s="19">
        <f t="shared" si="2"/>
        <v>9.3967730983839884E-2</v>
      </c>
      <c r="F18" s="19">
        <f t="shared" si="3"/>
        <v>9.7210287701849189E-3</v>
      </c>
      <c r="G18" s="68"/>
      <c r="H18" s="68"/>
      <c r="I18" s="68"/>
      <c r="J18" s="68"/>
      <c r="K18" s="68"/>
      <c r="L18" s="68"/>
      <c r="M18" s="68"/>
      <c r="N18" s="68"/>
      <c r="O18" s="68"/>
    </row>
    <row r="19" spans="1:15" ht="16.5" x14ac:dyDescent="0.3">
      <c r="A19" s="68"/>
      <c r="B19" s="86">
        <f t="shared" si="4"/>
        <v>0.70000000000000007</v>
      </c>
      <c r="C19" s="80">
        <f t="shared" si="0"/>
        <v>0.90833333333333333</v>
      </c>
      <c r="D19" s="81">
        <f t="shared" si="1"/>
        <v>0.37037037037037035</v>
      </c>
      <c r="E19" s="19">
        <f t="shared" si="2"/>
        <v>0.10119601798259679</v>
      </c>
      <c r="F19" s="19">
        <f t="shared" si="3"/>
        <v>1.1274092538202628E-2</v>
      </c>
      <c r="G19" s="68"/>
      <c r="H19" s="68"/>
      <c r="I19" s="68"/>
      <c r="J19" s="68"/>
      <c r="K19" s="68"/>
      <c r="L19" s="68"/>
      <c r="M19" s="68"/>
      <c r="N19" s="68"/>
      <c r="O19" s="68"/>
    </row>
    <row r="20" spans="1:15" ht="16.5" x14ac:dyDescent="0.3">
      <c r="A20" s="68"/>
      <c r="B20" s="86">
        <f t="shared" si="4"/>
        <v>0.75000000000000011</v>
      </c>
      <c r="C20" s="80">
        <f t="shared" si="0"/>
        <v>0.84777777777777763</v>
      </c>
      <c r="D20" s="81">
        <f t="shared" si="1"/>
        <v>0.34567901234567894</v>
      </c>
      <c r="E20" s="19">
        <f t="shared" si="2"/>
        <v>0.10119601798259679</v>
      </c>
      <c r="F20" s="19">
        <f t="shared" si="3"/>
        <v>1.207938486235996E-2</v>
      </c>
      <c r="G20" s="68"/>
      <c r="H20" s="68"/>
      <c r="I20" s="68"/>
      <c r="J20" s="68"/>
      <c r="K20" s="68"/>
      <c r="L20" s="68"/>
      <c r="M20" s="68"/>
      <c r="N20" s="68"/>
      <c r="O20" s="68"/>
    </row>
    <row r="21" spans="1:15" ht="16.5" x14ac:dyDescent="0.3">
      <c r="A21" s="68"/>
      <c r="B21" s="86">
        <f t="shared" si="4"/>
        <v>0.80000000000000016</v>
      </c>
      <c r="C21" s="80">
        <f t="shared" si="0"/>
        <v>0.79479166666666656</v>
      </c>
      <c r="D21" s="81">
        <f t="shared" si="1"/>
        <v>0.32407407407407401</v>
      </c>
      <c r="E21" s="19">
        <f t="shared" si="2"/>
        <v>0.10119601798259679</v>
      </c>
      <c r="F21" s="19">
        <f t="shared" si="3"/>
        <v>1.2884677186517292E-2</v>
      </c>
      <c r="G21" s="68"/>
      <c r="H21" s="68"/>
      <c r="I21" s="68"/>
      <c r="J21" s="68"/>
      <c r="K21" s="68"/>
      <c r="L21" s="68"/>
      <c r="M21" s="68"/>
      <c r="N21" s="68"/>
      <c r="O21" s="68"/>
    </row>
    <row r="22" spans="1:15" ht="16.5" x14ac:dyDescent="0.3">
      <c r="A22" s="68"/>
      <c r="B22" s="86">
        <f t="shared" si="4"/>
        <v>0.8500000000000002</v>
      </c>
      <c r="C22" s="80">
        <f t="shared" si="0"/>
        <v>0.74803921568627441</v>
      </c>
      <c r="D22" s="81">
        <f t="shared" si="1"/>
        <v>0.3050108932461873</v>
      </c>
      <c r="E22" s="19">
        <f t="shared" si="2"/>
        <v>0.10119601798259679</v>
      </c>
      <c r="F22" s="19">
        <f t="shared" si="3"/>
        <v>1.368996951067462E-2</v>
      </c>
      <c r="G22" s="68"/>
      <c r="H22" s="68"/>
      <c r="I22" s="68"/>
      <c r="J22" s="68"/>
      <c r="K22" s="68"/>
      <c r="L22" s="68"/>
      <c r="M22" s="68"/>
      <c r="N22" s="68"/>
      <c r="O22" s="68"/>
    </row>
    <row r="23" spans="1:15" ht="16.5" x14ac:dyDescent="0.3">
      <c r="A23" s="68"/>
      <c r="B23" s="86">
        <f t="shared" si="4"/>
        <v>0.90000000000000024</v>
      </c>
      <c r="C23" s="80">
        <f t="shared" si="0"/>
        <v>0.70648148148148127</v>
      </c>
      <c r="D23" s="81">
        <f t="shared" si="1"/>
        <v>0.28806584362139909</v>
      </c>
      <c r="E23" s="19">
        <f t="shared" si="2"/>
        <v>0.10119601798259678</v>
      </c>
      <c r="F23" s="19">
        <f t="shared" si="3"/>
        <v>1.4495261834831951E-2</v>
      </c>
      <c r="G23" s="68"/>
      <c r="H23" s="68"/>
      <c r="I23" s="68"/>
      <c r="J23" s="68"/>
      <c r="K23" s="68"/>
      <c r="L23" s="68"/>
      <c r="M23" s="68"/>
      <c r="N23" s="68"/>
      <c r="O23" s="68"/>
    </row>
    <row r="24" spans="1:15" ht="16.5" x14ac:dyDescent="0.3">
      <c r="A24" s="68"/>
      <c r="B24" s="86">
        <f t="shared" si="4"/>
        <v>0.95000000000000029</v>
      </c>
      <c r="C24" s="80">
        <f t="shared" si="0"/>
        <v>0.66929824561403495</v>
      </c>
      <c r="D24" s="81">
        <f t="shared" si="1"/>
        <v>0.27290448343079915</v>
      </c>
      <c r="E24" s="19">
        <f t="shared" si="2"/>
        <v>0.10119601798259681</v>
      </c>
      <c r="F24" s="19">
        <f t="shared" si="3"/>
        <v>1.5300554158989288E-2</v>
      </c>
      <c r="G24" s="68"/>
      <c r="H24" s="68"/>
      <c r="I24" s="68"/>
      <c r="J24" s="68"/>
      <c r="K24" s="68"/>
      <c r="L24" s="68"/>
      <c r="M24" s="68"/>
      <c r="N24" s="68"/>
      <c r="O24" s="68"/>
    </row>
    <row r="25" spans="1:15" ht="16.5" x14ac:dyDescent="0.3">
      <c r="A25" s="68"/>
      <c r="B25" s="86">
        <f t="shared" si="4"/>
        <v>1.0000000000000002</v>
      </c>
      <c r="C25" s="80">
        <f t="shared" si="0"/>
        <v>0.63583333333333314</v>
      </c>
      <c r="D25" s="81">
        <f t="shared" si="1"/>
        <v>0.25925925925925919</v>
      </c>
      <c r="E25" s="19">
        <f t="shared" si="2"/>
        <v>0.10119601798259678</v>
      </c>
      <c r="F25" s="19">
        <f t="shared" si="3"/>
        <v>1.610584648314661E-2</v>
      </c>
      <c r="G25" s="68"/>
      <c r="H25" s="68"/>
      <c r="I25" s="68"/>
      <c r="J25" s="68"/>
      <c r="K25" s="68"/>
      <c r="L25" s="68"/>
      <c r="M25" s="68"/>
      <c r="N25" s="68"/>
      <c r="O25" s="68"/>
    </row>
    <row r="26" spans="1:15" ht="16.5" x14ac:dyDescent="0.3">
      <c r="A26" s="68"/>
      <c r="B26" s="86">
        <f t="shared" si="4"/>
        <v>1.0500000000000003</v>
      </c>
      <c r="C26" s="80">
        <f t="shared" si="0"/>
        <v>0.6055555555555554</v>
      </c>
      <c r="D26" s="81">
        <f t="shared" si="1"/>
        <v>0.24691358024691351</v>
      </c>
      <c r="E26" s="19">
        <f t="shared" si="2"/>
        <v>0.10119601798259678</v>
      </c>
      <c r="F26" s="19">
        <f t="shared" si="3"/>
        <v>1.6911138807303942E-2</v>
      </c>
      <c r="G26" s="68"/>
      <c r="H26" s="68"/>
      <c r="I26" s="68"/>
      <c r="J26" s="68"/>
      <c r="K26" s="68"/>
      <c r="L26" s="68"/>
      <c r="M26" s="68"/>
      <c r="N26" s="68"/>
      <c r="O26" s="68"/>
    </row>
    <row r="27" spans="1:15" ht="16.5" x14ac:dyDescent="0.3">
      <c r="A27" s="68"/>
      <c r="B27" s="86">
        <f t="shared" si="4"/>
        <v>1.1000000000000003</v>
      </c>
      <c r="C27" s="80">
        <f t="shared" si="0"/>
        <v>0.57803030303030289</v>
      </c>
      <c r="D27" s="81">
        <f t="shared" si="1"/>
        <v>0.23569023569023562</v>
      </c>
      <c r="E27" s="19">
        <f t="shared" si="2"/>
        <v>0.10119601798259679</v>
      </c>
      <c r="F27" s="19">
        <f t="shared" si="3"/>
        <v>1.7716431131461281E-2</v>
      </c>
      <c r="G27" s="68"/>
      <c r="H27" s="68"/>
      <c r="I27" s="68"/>
      <c r="J27" s="68"/>
      <c r="K27" s="68"/>
      <c r="L27" s="68"/>
      <c r="M27" s="68"/>
      <c r="N27" s="68"/>
      <c r="O27" s="68"/>
    </row>
    <row r="28" spans="1:15" ht="16.5" x14ac:dyDescent="0.3">
      <c r="A28" s="68"/>
      <c r="B28" s="86">
        <f t="shared" si="4"/>
        <v>1.1500000000000004</v>
      </c>
      <c r="C28" s="80">
        <f t="shared" si="0"/>
        <v>0.55289855072463756</v>
      </c>
      <c r="D28" s="81">
        <f t="shared" si="1"/>
        <v>0.22544283413848623</v>
      </c>
      <c r="E28" s="19">
        <f t="shared" si="2"/>
        <v>0.10119601798259679</v>
      </c>
      <c r="F28" s="19">
        <f t="shared" si="3"/>
        <v>1.8521723455618609E-2</v>
      </c>
      <c r="G28" s="68"/>
      <c r="H28" s="68"/>
      <c r="I28" s="68"/>
      <c r="J28" s="68"/>
      <c r="K28" s="68"/>
      <c r="L28" s="68"/>
      <c r="M28" s="68"/>
      <c r="N28" s="68"/>
      <c r="O28" s="68"/>
    </row>
    <row r="29" spans="1:15" ht="16.5" x14ac:dyDescent="0.3">
      <c r="A29" s="68"/>
      <c r="B29" s="86">
        <f t="shared" si="4"/>
        <v>1.2000000000000004</v>
      </c>
      <c r="C29" s="80">
        <f t="shared" si="0"/>
        <v>0.52986111111111089</v>
      </c>
      <c r="D29" s="81">
        <f t="shared" si="1"/>
        <v>0.21604938271604929</v>
      </c>
      <c r="E29" s="19">
        <f t="shared" si="2"/>
        <v>0.10119601798259678</v>
      </c>
      <c r="F29" s="19">
        <f t="shared" si="3"/>
        <v>1.9327015779775934E-2</v>
      </c>
      <c r="G29" s="68"/>
      <c r="H29" s="68"/>
      <c r="I29" s="68"/>
      <c r="J29" s="68"/>
      <c r="K29" s="68"/>
      <c r="L29" s="68"/>
      <c r="M29" s="68"/>
      <c r="N29" s="68"/>
      <c r="O29" s="68"/>
    </row>
    <row r="30" spans="1:15" ht="16.5" x14ac:dyDescent="0.3">
      <c r="A30" s="68"/>
      <c r="B30" s="86">
        <f t="shared" si="4"/>
        <v>1.2500000000000004</v>
      </c>
      <c r="C30" s="80">
        <f t="shared" si="0"/>
        <v>0.50866666666666649</v>
      </c>
      <c r="D30" s="81">
        <f t="shared" si="1"/>
        <v>0.20740740740740732</v>
      </c>
      <c r="E30" s="19">
        <f t="shared" si="2"/>
        <v>0.10119601798259678</v>
      </c>
      <c r="F30" s="19">
        <f t="shared" si="3"/>
        <v>2.013230810393327E-2</v>
      </c>
      <c r="G30" s="68"/>
      <c r="H30" s="68"/>
      <c r="I30" s="68"/>
      <c r="J30" s="68"/>
      <c r="K30" s="68"/>
      <c r="L30" s="68"/>
      <c r="M30" s="68"/>
      <c r="N30" s="68"/>
      <c r="O30" s="68"/>
    </row>
    <row r="31" spans="1:15" ht="16.5" x14ac:dyDescent="0.3">
      <c r="A31" s="68"/>
      <c r="B31" s="86">
        <f t="shared" si="4"/>
        <v>1.3000000000000005</v>
      </c>
      <c r="C31" s="80">
        <f t="shared" si="0"/>
        <v>0.49050000000000005</v>
      </c>
      <c r="D31" s="81">
        <f t="shared" si="1"/>
        <v>0.19943019943019935</v>
      </c>
      <c r="E31" s="19">
        <f t="shared" si="2"/>
        <v>0.10148514946254711</v>
      </c>
      <c r="F31" s="19">
        <f t="shared" si="3"/>
        <v>2.099742214359944E-2</v>
      </c>
      <c r="G31" s="68"/>
      <c r="H31" s="68"/>
      <c r="I31" s="68"/>
      <c r="J31" s="68"/>
      <c r="K31" s="68"/>
      <c r="L31" s="68"/>
      <c r="M31" s="68"/>
      <c r="N31" s="68"/>
      <c r="O31" s="68"/>
    </row>
    <row r="32" spans="1:15" ht="16.5" x14ac:dyDescent="0.3">
      <c r="A32" s="68"/>
      <c r="B32" s="86">
        <f t="shared" si="4"/>
        <v>1.3500000000000005</v>
      </c>
      <c r="C32" s="80">
        <f t="shared" si="0"/>
        <v>0.49050000000000005</v>
      </c>
      <c r="D32" s="81">
        <f t="shared" si="1"/>
        <v>0.19204389574759936</v>
      </c>
      <c r="E32" s="19">
        <f t="shared" si="2"/>
        <v>0.10538842444187585</v>
      </c>
      <c r="F32" s="19">
        <f t="shared" si="3"/>
        <v>2.2643669737698217E-2</v>
      </c>
      <c r="G32" s="68"/>
      <c r="H32" s="68"/>
      <c r="I32" s="68"/>
      <c r="J32" s="68"/>
      <c r="K32" s="68"/>
      <c r="L32" s="68"/>
      <c r="M32" s="68"/>
      <c r="N32" s="68"/>
      <c r="O32" s="68"/>
    </row>
    <row r="33" spans="1:15" ht="16.5" x14ac:dyDescent="0.3">
      <c r="A33" s="68"/>
      <c r="B33" s="86">
        <f t="shared" si="4"/>
        <v>1.4000000000000006</v>
      </c>
      <c r="C33" s="80">
        <f t="shared" si="0"/>
        <v>0.49050000000000005</v>
      </c>
      <c r="D33" s="81">
        <f t="shared" si="1"/>
        <v>0.18518518518518509</v>
      </c>
      <c r="E33" s="19">
        <f t="shared" si="2"/>
        <v>0.10929169942120459</v>
      </c>
      <c r="F33" s="19">
        <f t="shared" si="3"/>
        <v>2.4352039882517697E-2</v>
      </c>
      <c r="G33" s="68"/>
      <c r="H33" s="68"/>
      <c r="I33" s="68"/>
      <c r="J33" s="68"/>
      <c r="K33" s="68"/>
      <c r="L33" s="68"/>
      <c r="M33" s="68"/>
      <c r="N33" s="68"/>
      <c r="O33" s="68"/>
    </row>
    <row r="34" spans="1:15" ht="16.5" x14ac:dyDescent="0.3">
      <c r="A34" s="68"/>
      <c r="B34" s="86">
        <f t="shared" si="4"/>
        <v>1.4500000000000006</v>
      </c>
      <c r="C34" s="80">
        <f t="shared" si="0"/>
        <v>0.49050000000000005</v>
      </c>
      <c r="D34" s="81">
        <f t="shared" si="1"/>
        <v>0.17879948914431665</v>
      </c>
      <c r="E34" s="19">
        <f t="shared" si="2"/>
        <v>0.11319497440053332</v>
      </c>
      <c r="F34" s="19">
        <f t="shared" si="3"/>
        <v>2.6122532578057887E-2</v>
      </c>
      <c r="G34" s="68"/>
      <c r="H34" s="68"/>
      <c r="I34" s="68"/>
      <c r="J34" s="68"/>
      <c r="K34" s="68"/>
      <c r="L34" s="68"/>
      <c r="M34" s="68"/>
      <c r="N34" s="68"/>
      <c r="O34" s="68"/>
    </row>
    <row r="35" spans="1:15" ht="16.5" x14ac:dyDescent="0.3">
      <c r="A35" s="68"/>
      <c r="B35" s="86">
        <f t="shared" si="4"/>
        <v>1.5000000000000007</v>
      </c>
      <c r="C35" s="80">
        <f t="shared" si="0"/>
        <v>0.49050000000000005</v>
      </c>
      <c r="D35" s="81">
        <f t="shared" si="1"/>
        <v>0.17283950617283941</v>
      </c>
      <c r="E35" s="19">
        <f t="shared" si="2"/>
        <v>0.11709824937986206</v>
      </c>
      <c r="F35" s="19">
        <f t="shared" si="3"/>
        <v>2.7955147824318783E-2</v>
      </c>
      <c r="G35" s="68"/>
      <c r="H35" s="68"/>
      <c r="I35" s="68"/>
      <c r="J35" s="68"/>
      <c r="K35" s="68"/>
      <c r="L35" s="68"/>
      <c r="M35" s="68"/>
      <c r="N35" s="68"/>
      <c r="O35" s="68"/>
    </row>
    <row r="36" spans="1:15" ht="16.5" x14ac:dyDescent="0.3">
      <c r="A36" s="68"/>
      <c r="B36" s="86">
        <f t="shared" si="4"/>
        <v>1.5500000000000007</v>
      </c>
      <c r="C36" s="80">
        <f t="shared" si="0"/>
        <v>0.49050000000000005</v>
      </c>
      <c r="D36" s="81">
        <f t="shared" si="1"/>
        <v>0.16726403823178007</v>
      </c>
      <c r="E36" s="19">
        <f t="shared" si="2"/>
        <v>0.12100152435919079</v>
      </c>
      <c r="F36" s="19">
        <f t="shared" si="3"/>
        <v>2.9849885621300389E-2</v>
      </c>
      <c r="G36" s="68"/>
      <c r="H36" s="68"/>
      <c r="I36" s="68"/>
      <c r="J36" s="68"/>
      <c r="K36" s="68"/>
      <c r="L36" s="68"/>
      <c r="M36" s="68"/>
      <c r="N36" s="68"/>
      <c r="O36" s="68"/>
    </row>
    <row r="37" spans="1:15" ht="16.5" x14ac:dyDescent="0.3">
      <c r="A37" s="68"/>
      <c r="B37" s="86">
        <f t="shared" si="4"/>
        <v>1.6000000000000008</v>
      </c>
      <c r="C37" s="80">
        <f t="shared" ref="C37:C68" si="5">IF(B37&lt;=TB,ag+(ag*(D37*η_spd-1)*B37/TB),IF(ag*D37*η_spd&gt;=0.2*ag,ag*D37*η_spd,0.2*ag))</f>
        <v>0.49050000000000005</v>
      </c>
      <c r="D37" s="81">
        <f t="shared" ref="D37:D68" si="6">IF(B37&lt;=TB,1+(β0_/q_spd-1)*B37/TB,IF(B37&lt;=TC,β0_/q_spd,IF(B37&lt;=TD,β0_*TC/(B37*q_spd),IF(B37&gt;TD,β0_*TC*TD/(q_spd*B37^2)))))</f>
        <v>0.16203703703703698</v>
      </c>
      <c r="E37" s="19">
        <f t="shared" si="2"/>
        <v>0.12490479933851953</v>
      </c>
      <c r="F37" s="19">
        <f t="shared" si="3"/>
        <v>3.1806745969002709E-2</v>
      </c>
      <c r="G37" s="68"/>
      <c r="H37" s="87"/>
      <c r="I37" s="87"/>
      <c r="J37" s="87"/>
      <c r="K37" s="87"/>
      <c r="L37" s="87"/>
      <c r="M37" s="87"/>
      <c r="N37" s="87"/>
      <c r="O37" s="87"/>
    </row>
    <row r="38" spans="1:15" ht="16.5" x14ac:dyDescent="0.3">
      <c r="A38" s="68"/>
      <c r="B38" s="86">
        <f t="shared" si="4"/>
        <v>1.6500000000000008</v>
      </c>
      <c r="C38" s="80">
        <f t="shared" si="5"/>
        <v>0.49050000000000005</v>
      </c>
      <c r="D38" s="81">
        <f t="shared" si="6"/>
        <v>0.15712682379349038</v>
      </c>
      <c r="E38" s="19">
        <f t="shared" si="2"/>
        <v>0.12880807431784827</v>
      </c>
      <c r="F38" s="19">
        <f t="shared" si="3"/>
        <v>3.3825728867425735E-2</v>
      </c>
      <c r="G38" s="68"/>
      <c r="H38" s="87"/>
      <c r="I38" s="87"/>
      <c r="J38" s="87"/>
      <c r="K38" s="87"/>
      <c r="L38" s="87"/>
      <c r="M38" s="87"/>
      <c r="N38" s="87"/>
      <c r="O38" s="87"/>
    </row>
    <row r="39" spans="1:15" ht="16.5" x14ac:dyDescent="0.3">
      <c r="A39" s="68"/>
      <c r="B39" s="86">
        <f t="shared" si="4"/>
        <v>1.7000000000000008</v>
      </c>
      <c r="C39" s="80">
        <f t="shared" si="5"/>
        <v>0.49050000000000005</v>
      </c>
      <c r="D39" s="81">
        <f t="shared" si="6"/>
        <v>0.15250544662309362</v>
      </c>
      <c r="E39" s="19">
        <f t="shared" si="2"/>
        <v>0.13271134929717698</v>
      </c>
      <c r="F39" s="19">
        <f t="shared" si="3"/>
        <v>3.5906834316569464E-2</v>
      </c>
      <c r="G39" s="68"/>
      <c r="H39" s="87"/>
      <c r="I39" s="87"/>
      <c r="J39" s="87"/>
      <c r="K39" s="87"/>
      <c r="L39" s="87"/>
      <c r="M39" s="87"/>
      <c r="N39" s="87"/>
      <c r="O39" s="87"/>
    </row>
    <row r="40" spans="1:15" ht="16.5" x14ac:dyDescent="0.3">
      <c r="A40" s="68"/>
      <c r="B40" s="86">
        <f t="shared" si="4"/>
        <v>1.7500000000000009</v>
      </c>
      <c r="C40" s="80">
        <f t="shared" si="5"/>
        <v>0.49050000000000005</v>
      </c>
      <c r="D40" s="81">
        <f t="shared" si="6"/>
        <v>0.14814814814814808</v>
      </c>
      <c r="E40" s="19">
        <f t="shared" si="2"/>
        <v>0.13661462427650575</v>
      </c>
      <c r="F40" s="19">
        <f t="shared" si="3"/>
        <v>3.8050062316433902E-2</v>
      </c>
      <c r="G40" s="68"/>
      <c r="H40" s="87"/>
      <c r="I40" s="87"/>
      <c r="J40" s="87"/>
      <c r="K40" s="87"/>
      <c r="L40" s="87"/>
      <c r="M40" s="87"/>
      <c r="N40" s="87"/>
      <c r="O40" s="87"/>
    </row>
    <row r="41" spans="1:15" ht="16.5" x14ac:dyDescent="0.3">
      <c r="A41" s="68"/>
      <c r="B41" s="86">
        <f t="shared" si="4"/>
        <v>1.8000000000000009</v>
      </c>
      <c r="C41" s="80">
        <f t="shared" si="5"/>
        <v>0.49050000000000005</v>
      </c>
      <c r="D41" s="81">
        <f t="shared" si="6"/>
        <v>0.14403292181069952</v>
      </c>
      <c r="E41" s="19">
        <f t="shared" si="2"/>
        <v>0.14051789925583449</v>
      </c>
      <c r="F41" s="19">
        <f t="shared" si="3"/>
        <v>4.0255412867019058E-2</v>
      </c>
      <c r="G41" s="68"/>
      <c r="H41" s="87"/>
      <c r="I41" s="87"/>
      <c r="J41" s="87"/>
      <c r="K41" s="87"/>
      <c r="L41" s="87"/>
      <c r="M41" s="87"/>
      <c r="N41" s="87"/>
      <c r="O41" s="87"/>
    </row>
    <row r="42" spans="1:15" ht="16.5" x14ac:dyDescent="0.3">
      <c r="A42" s="68"/>
      <c r="B42" s="86">
        <f t="shared" si="4"/>
        <v>1.850000000000001</v>
      </c>
      <c r="C42" s="80">
        <f t="shared" si="5"/>
        <v>0.49050000000000005</v>
      </c>
      <c r="D42" s="81">
        <f t="shared" si="6"/>
        <v>0.14014014014014006</v>
      </c>
      <c r="E42" s="19">
        <f t="shared" si="2"/>
        <v>0.14442117423516321</v>
      </c>
      <c r="F42" s="19">
        <f t="shared" si="3"/>
        <v>4.2522885968324917E-2</v>
      </c>
      <c r="G42" s="68"/>
      <c r="H42" s="87"/>
      <c r="I42" s="87"/>
      <c r="J42" s="87"/>
      <c r="K42" s="87"/>
      <c r="L42" s="87"/>
      <c r="M42" s="87"/>
      <c r="N42" s="87"/>
      <c r="O42" s="87"/>
    </row>
    <row r="43" spans="1:15" ht="16.5" x14ac:dyDescent="0.3">
      <c r="A43" s="68"/>
      <c r="B43" s="86">
        <f t="shared" si="4"/>
        <v>1.900000000000001</v>
      </c>
      <c r="C43" s="80">
        <f t="shared" si="5"/>
        <v>0.49050000000000005</v>
      </c>
      <c r="D43" s="81">
        <f t="shared" si="6"/>
        <v>0.13645224171539955</v>
      </c>
      <c r="E43" s="19">
        <f t="shared" si="2"/>
        <v>0.14832444921449195</v>
      </c>
      <c r="F43" s="19">
        <f t="shared" si="3"/>
        <v>4.4852481620351478E-2</v>
      </c>
      <c r="G43" s="68"/>
      <c r="H43" s="87"/>
      <c r="I43" s="87"/>
      <c r="J43" s="87"/>
      <c r="K43" s="87"/>
      <c r="L43" s="87"/>
      <c r="M43" s="87"/>
      <c r="N43" s="87"/>
      <c r="O43" s="87"/>
    </row>
    <row r="44" spans="1:15" ht="16.5" x14ac:dyDescent="0.3">
      <c r="A44" s="68"/>
      <c r="B44" s="86">
        <f t="shared" si="4"/>
        <v>1.9500000000000011</v>
      </c>
      <c r="C44" s="80">
        <f t="shared" si="5"/>
        <v>0.49050000000000005</v>
      </c>
      <c r="D44" s="81">
        <f t="shared" si="6"/>
        <v>0.13295346628679955</v>
      </c>
      <c r="E44" s="19">
        <f t="shared" si="2"/>
        <v>0.15222772419382069</v>
      </c>
      <c r="F44" s="19">
        <f t="shared" si="3"/>
        <v>4.7244199823098749E-2</v>
      </c>
      <c r="G44" s="68"/>
      <c r="H44" s="68"/>
      <c r="I44" s="68"/>
      <c r="J44" s="68"/>
      <c r="K44" s="68"/>
      <c r="L44" s="68"/>
      <c r="M44" s="68"/>
      <c r="N44" s="68"/>
      <c r="O44" s="68"/>
    </row>
    <row r="45" spans="1:15" ht="16.5" x14ac:dyDescent="0.3">
      <c r="A45" s="68"/>
      <c r="B45" s="86">
        <f t="shared" si="4"/>
        <v>2.0000000000000009</v>
      </c>
      <c r="C45" s="80">
        <f t="shared" si="5"/>
        <v>0.49050000000000005</v>
      </c>
      <c r="D45" s="81">
        <f t="shared" si="6"/>
        <v>0.12962962962962957</v>
      </c>
      <c r="E45" s="19">
        <f t="shared" si="2"/>
        <v>0.1561309991731494</v>
      </c>
      <c r="F45" s="19">
        <f t="shared" si="3"/>
        <v>4.9698040576566724E-2</v>
      </c>
      <c r="G45" s="68"/>
      <c r="H45" s="68"/>
      <c r="I45" s="68"/>
      <c r="J45" s="68"/>
      <c r="K45" s="68"/>
      <c r="L45" s="68"/>
      <c r="M45" s="68"/>
      <c r="N45" s="68"/>
      <c r="O45" s="68"/>
    </row>
    <row r="46" spans="1:15" ht="16.5" x14ac:dyDescent="0.3">
      <c r="A46" s="68"/>
      <c r="B46" s="86">
        <f t="shared" si="4"/>
        <v>2.0500000000000007</v>
      </c>
      <c r="C46" s="80">
        <f t="shared" si="5"/>
        <v>0.49050000000000005</v>
      </c>
      <c r="D46" s="81">
        <f t="shared" si="6"/>
        <v>0.12646793134598008</v>
      </c>
      <c r="E46" s="19">
        <f t="shared" si="2"/>
        <v>0.16003427415247812</v>
      </c>
      <c r="F46" s="19">
        <f t="shared" si="3"/>
        <v>5.2214003880755401E-2</v>
      </c>
      <c r="G46" s="68"/>
      <c r="H46" s="68"/>
      <c r="I46" s="68"/>
      <c r="J46" s="68"/>
      <c r="K46" s="68"/>
      <c r="L46" s="68"/>
      <c r="M46" s="68"/>
      <c r="N46" s="68"/>
      <c r="O46" s="68"/>
    </row>
    <row r="47" spans="1:15" ht="16.5" x14ac:dyDescent="0.3">
      <c r="A47" s="68"/>
      <c r="B47" s="86">
        <f t="shared" si="4"/>
        <v>2.1000000000000005</v>
      </c>
      <c r="C47" s="80">
        <f t="shared" si="5"/>
        <v>0.49050000000000005</v>
      </c>
      <c r="D47" s="81">
        <f t="shared" si="6"/>
        <v>0.12345679012345676</v>
      </c>
      <c r="E47" s="19">
        <f t="shared" si="2"/>
        <v>0.16393754913180686</v>
      </c>
      <c r="F47" s="19">
        <f t="shared" si="3"/>
        <v>5.4792089735664788E-2</v>
      </c>
      <c r="G47" s="68"/>
      <c r="H47" s="68"/>
      <c r="I47" s="68"/>
      <c r="J47" s="68"/>
      <c r="K47" s="68"/>
      <c r="L47" s="68"/>
      <c r="M47" s="68"/>
      <c r="N47" s="68"/>
      <c r="O47" s="68"/>
    </row>
    <row r="48" spans="1:15" ht="16.5" x14ac:dyDescent="0.3">
      <c r="A48" s="68"/>
      <c r="B48" s="86">
        <f t="shared" si="4"/>
        <v>2.1500000000000004</v>
      </c>
      <c r="C48" s="80">
        <f t="shared" si="5"/>
        <v>0.49050000000000005</v>
      </c>
      <c r="D48" s="81">
        <f t="shared" si="6"/>
        <v>0.1205857019810508</v>
      </c>
      <c r="E48" s="19">
        <f t="shared" si="2"/>
        <v>0.16784082411113557</v>
      </c>
      <c r="F48" s="19">
        <f t="shared" si="3"/>
        <v>5.7432298141294892E-2</v>
      </c>
      <c r="G48" s="68"/>
      <c r="H48" s="68"/>
      <c r="I48" s="68"/>
      <c r="J48" s="68"/>
      <c r="K48" s="68"/>
      <c r="L48" s="68"/>
      <c r="M48" s="68"/>
      <c r="N48" s="68"/>
      <c r="O48" s="68"/>
    </row>
    <row r="49" spans="1:15" ht="16.5" x14ac:dyDescent="0.3">
      <c r="A49" s="68"/>
      <c r="B49" s="86">
        <f t="shared" si="4"/>
        <v>2.2000000000000002</v>
      </c>
      <c r="C49" s="80">
        <f t="shared" si="5"/>
        <v>0.49050000000000005</v>
      </c>
      <c r="D49" s="81">
        <f t="shared" si="6"/>
        <v>0.11784511784511784</v>
      </c>
      <c r="E49" s="19">
        <f t="shared" si="2"/>
        <v>0.17174409909046429</v>
      </c>
      <c r="F49" s="19">
        <f t="shared" si="3"/>
        <v>6.0134629097645692E-2</v>
      </c>
      <c r="G49" s="68"/>
      <c r="H49" s="68"/>
      <c r="I49" s="68"/>
      <c r="J49" s="68"/>
      <c r="K49" s="68"/>
      <c r="L49" s="68"/>
      <c r="M49" s="68"/>
      <c r="N49" s="68"/>
      <c r="O49" s="68"/>
    </row>
    <row r="50" spans="1:15" ht="16.5" x14ac:dyDescent="0.3">
      <c r="A50" s="68"/>
      <c r="B50" s="86">
        <f t="shared" si="4"/>
        <v>2.25</v>
      </c>
      <c r="C50" s="80">
        <f t="shared" si="5"/>
        <v>0.49050000000000005</v>
      </c>
      <c r="D50" s="81">
        <f t="shared" si="6"/>
        <v>0.11522633744855967</v>
      </c>
      <c r="E50" s="19">
        <f t="shared" si="2"/>
        <v>0.175647374069793</v>
      </c>
      <c r="F50" s="19">
        <f t="shared" si="3"/>
        <v>6.2899082604717202E-2</v>
      </c>
      <c r="G50" s="68"/>
      <c r="H50" s="68"/>
      <c r="I50" s="68"/>
      <c r="J50" s="68"/>
      <c r="K50" s="68"/>
      <c r="L50" s="68"/>
      <c r="M50" s="68"/>
      <c r="N50" s="68"/>
      <c r="O50" s="68"/>
    </row>
    <row r="51" spans="1:15" ht="16.5" x14ac:dyDescent="0.3">
      <c r="A51" s="68"/>
      <c r="B51" s="86">
        <f t="shared" si="4"/>
        <v>2.2999999999999998</v>
      </c>
      <c r="C51" s="80">
        <f t="shared" si="5"/>
        <v>0.49050000000000005</v>
      </c>
      <c r="D51" s="81">
        <f t="shared" si="6"/>
        <v>0.11272141706924317</v>
      </c>
      <c r="E51" s="19">
        <f t="shared" si="2"/>
        <v>0.17955064904912174</v>
      </c>
      <c r="F51" s="19">
        <f t="shared" si="3"/>
        <v>6.5725658662509429E-2</v>
      </c>
      <c r="G51" s="68"/>
      <c r="H51" s="68"/>
      <c r="I51" s="68"/>
      <c r="J51" s="68"/>
      <c r="K51" s="68"/>
      <c r="L51" s="68"/>
      <c r="M51" s="68"/>
      <c r="N51" s="68"/>
      <c r="O51" s="68"/>
    </row>
    <row r="52" spans="1:15" ht="16.5" x14ac:dyDescent="0.3">
      <c r="A52" s="68"/>
      <c r="B52" s="86">
        <f t="shared" si="4"/>
        <v>2.3499999999999996</v>
      </c>
      <c r="C52" s="80">
        <f t="shared" si="5"/>
        <v>0.49050000000000005</v>
      </c>
      <c r="D52" s="81">
        <f t="shared" si="6"/>
        <v>0.11032308904649332</v>
      </c>
      <c r="E52" s="19">
        <f t="shared" si="2"/>
        <v>0.18345392402845045</v>
      </c>
      <c r="F52" s="19">
        <f t="shared" si="3"/>
        <v>6.8614357271022358E-2</v>
      </c>
      <c r="G52" s="68"/>
      <c r="H52" s="68"/>
      <c r="I52" s="68"/>
      <c r="J52" s="68"/>
      <c r="K52" s="68"/>
      <c r="L52" s="68"/>
      <c r="M52" s="68"/>
      <c r="N52" s="68"/>
      <c r="O52" s="68"/>
    </row>
    <row r="53" spans="1:15" ht="16.5" x14ac:dyDescent="0.3">
      <c r="A53" s="68"/>
      <c r="B53" s="86">
        <f t="shared" si="4"/>
        <v>2.3999999999999995</v>
      </c>
      <c r="C53" s="80">
        <f t="shared" si="5"/>
        <v>0.49050000000000005</v>
      </c>
      <c r="D53" s="81">
        <f t="shared" si="6"/>
        <v>0.10802469135802471</v>
      </c>
      <c r="E53" s="19">
        <f t="shared" si="2"/>
        <v>0.18735719900777917</v>
      </c>
      <c r="F53" s="19">
        <f t="shared" si="3"/>
        <v>7.1565178430255991E-2</v>
      </c>
      <c r="G53" s="68"/>
      <c r="H53" s="68"/>
      <c r="I53" s="68"/>
      <c r="J53" s="68"/>
      <c r="K53" s="68"/>
      <c r="L53" s="68"/>
      <c r="M53" s="68"/>
      <c r="N53" s="68"/>
      <c r="O53" s="68"/>
    </row>
    <row r="54" spans="1:15" ht="16.5" x14ac:dyDescent="0.3">
      <c r="A54" s="68"/>
      <c r="B54" s="86">
        <f t="shared" si="4"/>
        <v>2.4499999999999993</v>
      </c>
      <c r="C54" s="80">
        <f t="shared" si="5"/>
        <v>0.49050000000000005</v>
      </c>
      <c r="D54" s="81">
        <f t="shared" si="6"/>
        <v>0.10582010582010586</v>
      </c>
      <c r="E54" s="19">
        <f t="shared" si="2"/>
        <v>0.19126047398710788</v>
      </c>
      <c r="F54" s="19">
        <f t="shared" si="3"/>
        <v>7.457812214021034E-2</v>
      </c>
      <c r="G54" s="68"/>
      <c r="H54" s="68"/>
      <c r="I54" s="68"/>
      <c r="J54" s="68"/>
      <c r="K54" s="68"/>
      <c r="L54" s="68"/>
      <c r="M54" s="68"/>
      <c r="N54" s="68"/>
      <c r="O54" s="68"/>
    </row>
    <row r="55" spans="1:15" ht="16.5" x14ac:dyDescent="0.3">
      <c r="A55" s="68"/>
      <c r="B55" s="86">
        <f t="shared" si="4"/>
        <v>2.4999999999999991</v>
      </c>
      <c r="C55" s="80">
        <f t="shared" si="5"/>
        <v>0.49050000000000005</v>
      </c>
      <c r="D55" s="81">
        <f t="shared" si="6"/>
        <v>0.10370370370370374</v>
      </c>
      <c r="E55" s="19">
        <f t="shared" si="2"/>
        <v>0.19516374896643662</v>
      </c>
      <c r="F55" s="19">
        <f t="shared" si="3"/>
        <v>7.7653188400885392E-2</v>
      </c>
      <c r="G55" s="68"/>
      <c r="H55" s="68"/>
      <c r="I55" s="68"/>
      <c r="J55" s="68"/>
      <c r="K55" s="68"/>
      <c r="L55" s="68"/>
      <c r="M55" s="68"/>
      <c r="N55" s="68"/>
      <c r="O55" s="68"/>
    </row>
    <row r="56" spans="1:15" ht="16.5" x14ac:dyDescent="0.3">
      <c r="A56" s="68"/>
      <c r="B56" s="86">
        <f t="shared" si="4"/>
        <v>2.5499999999999989</v>
      </c>
      <c r="C56" s="80">
        <f t="shared" si="5"/>
        <v>0.49050000000000005</v>
      </c>
      <c r="D56" s="81">
        <f t="shared" si="6"/>
        <v>0.10167029774872917</v>
      </c>
      <c r="E56" s="19">
        <f t="shared" si="2"/>
        <v>0.19906702394576534</v>
      </c>
      <c r="F56" s="19">
        <f t="shared" si="3"/>
        <v>8.0790377212281148E-2</v>
      </c>
      <c r="G56" s="68"/>
      <c r="H56" s="68"/>
      <c r="I56" s="68"/>
      <c r="J56" s="68"/>
      <c r="K56" s="68"/>
      <c r="L56" s="68"/>
      <c r="M56" s="68"/>
      <c r="N56" s="68"/>
      <c r="O56" s="68"/>
    </row>
    <row r="57" spans="1:15" ht="16.5" x14ac:dyDescent="0.3">
      <c r="A57" s="68"/>
      <c r="B57" s="86">
        <f t="shared" si="4"/>
        <v>2.5999999999999988</v>
      </c>
      <c r="C57" s="80">
        <f t="shared" si="5"/>
        <v>0.49050000000000005</v>
      </c>
      <c r="D57" s="81">
        <f t="shared" si="6"/>
        <v>9.9715099715099773E-2</v>
      </c>
      <c r="E57" s="19">
        <f t="shared" si="2"/>
        <v>0.20297029892509405</v>
      </c>
      <c r="F57" s="19">
        <f t="shared" si="3"/>
        <v>8.398968857439762E-2</v>
      </c>
      <c r="G57" s="68"/>
      <c r="H57" s="68"/>
      <c r="I57" s="68"/>
      <c r="J57" s="68"/>
      <c r="K57" s="68"/>
      <c r="L57" s="68"/>
      <c r="M57" s="68"/>
      <c r="N57" s="68"/>
      <c r="O57" s="68"/>
    </row>
    <row r="58" spans="1:15" ht="16.5" x14ac:dyDescent="0.3">
      <c r="A58" s="68"/>
      <c r="B58" s="86">
        <f t="shared" si="4"/>
        <v>2.6499999999999986</v>
      </c>
      <c r="C58" s="80">
        <f t="shared" si="5"/>
        <v>0.49050000000000005</v>
      </c>
      <c r="D58" s="81">
        <f t="shared" si="6"/>
        <v>9.7833682739343175E-2</v>
      </c>
      <c r="E58" s="19">
        <f t="shared" si="2"/>
        <v>0.20687357390442276</v>
      </c>
      <c r="F58" s="19">
        <f t="shared" si="3"/>
        <v>8.7251122487234795E-2</v>
      </c>
      <c r="G58" s="68"/>
      <c r="H58" s="68"/>
      <c r="I58" s="68"/>
      <c r="J58" s="68"/>
      <c r="K58" s="68"/>
      <c r="L58" s="68"/>
      <c r="M58" s="68"/>
      <c r="N58" s="68"/>
      <c r="O58" s="68"/>
    </row>
    <row r="59" spans="1:15" ht="16.5" x14ac:dyDescent="0.3">
      <c r="A59" s="68"/>
      <c r="B59" s="86">
        <f t="shared" si="4"/>
        <v>2.6999999999999984</v>
      </c>
      <c r="C59" s="80">
        <f t="shared" si="5"/>
        <v>0.49050000000000005</v>
      </c>
      <c r="D59" s="81">
        <f t="shared" si="6"/>
        <v>9.6021947873799779E-2</v>
      </c>
      <c r="E59" s="19">
        <f t="shared" si="2"/>
        <v>0.21077684888375151</v>
      </c>
      <c r="F59" s="19">
        <f t="shared" si="3"/>
        <v>9.0574678950792673E-2</v>
      </c>
      <c r="G59" s="68"/>
      <c r="H59" s="68"/>
      <c r="I59" s="68"/>
      <c r="J59" s="68"/>
      <c r="K59" s="68"/>
      <c r="L59" s="68"/>
      <c r="M59" s="68"/>
      <c r="N59" s="68"/>
      <c r="O59" s="68"/>
    </row>
    <row r="60" spans="1:15" ht="16.5" x14ac:dyDescent="0.3">
      <c r="A60" s="68"/>
      <c r="B60" s="86">
        <f t="shared" si="4"/>
        <v>2.7499999999999982</v>
      </c>
      <c r="C60" s="80">
        <f t="shared" si="5"/>
        <v>0.49050000000000005</v>
      </c>
      <c r="D60" s="81">
        <f t="shared" si="6"/>
        <v>9.4276094276094333E-2</v>
      </c>
      <c r="E60" s="19">
        <f t="shared" si="2"/>
        <v>0.21468012386308022</v>
      </c>
      <c r="F60" s="19">
        <f t="shared" si="3"/>
        <v>9.3960357965071267E-2</v>
      </c>
      <c r="G60" s="68"/>
      <c r="H60" s="68"/>
      <c r="I60" s="68"/>
      <c r="J60" s="68"/>
      <c r="K60" s="68"/>
      <c r="L60" s="68"/>
      <c r="M60" s="68"/>
      <c r="N60" s="68"/>
      <c r="O60" s="68"/>
    </row>
    <row r="61" spans="1:15" ht="16.5" x14ac:dyDescent="0.3">
      <c r="A61" s="68"/>
      <c r="B61" s="86">
        <f t="shared" si="4"/>
        <v>2.799999999999998</v>
      </c>
      <c r="C61" s="80">
        <f t="shared" si="5"/>
        <v>0.49050000000000005</v>
      </c>
      <c r="D61" s="81">
        <f t="shared" si="6"/>
        <v>9.2592592592592657E-2</v>
      </c>
      <c r="E61" s="19">
        <f t="shared" si="2"/>
        <v>0.21858339884240893</v>
      </c>
      <c r="F61" s="19">
        <f t="shared" si="3"/>
        <v>9.7408159530070565E-2</v>
      </c>
      <c r="G61" s="68"/>
      <c r="H61" s="68"/>
      <c r="I61" s="68"/>
      <c r="J61" s="68"/>
      <c r="K61" s="68"/>
      <c r="L61" s="68"/>
      <c r="M61" s="68"/>
      <c r="N61" s="68"/>
      <c r="O61" s="68"/>
    </row>
    <row r="62" spans="1:15" ht="16.5" x14ac:dyDescent="0.3">
      <c r="A62" s="68"/>
      <c r="B62" s="86">
        <f t="shared" si="4"/>
        <v>2.8499999999999979</v>
      </c>
      <c r="C62" s="80">
        <f t="shared" si="5"/>
        <v>0.49050000000000005</v>
      </c>
      <c r="D62" s="81">
        <f t="shared" si="6"/>
        <v>9.0968161143599804E-2</v>
      </c>
      <c r="E62" s="19">
        <f t="shared" si="2"/>
        <v>0.22248667382173765</v>
      </c>
      <c r="F62" s="19">
        <f t="shared" si="3"/>
        <v>0.10091808364579058</v>
      </c>
      <c r="G62" s="68"/>
      <c r="H62" s="68"/>
      <c r="I62" s="68"/>
      <c r="J62" s="68"/>
      <c r="K62" s="68"/>
      <c r="L62" s="68"/>
      <c r="M62" s="68"/>
      <c r="N62" s="68"/>
      <c r="O62" s="68"/>
    </row>
    <row r="63" spans="1:15" ht="16.5" x14ac:dyDescent="0.3">
      <c r="A63" s="68"/>
      <c r="B63" s="86">
        <f t="shared" si="4"/>
        <v>2.8999999999999977</v>
      </c>
      <c r="C63" s="80">
        <f t="shared" si="5"/>
        <v>0.49050000000000005</v>
      </c>
      <c r="D63" s="81">
        <f t="shared" si="6"/>
        <v>8.9399744572158435E-2</v>
      </c>
      <c r="E63" s="19">
        <f t="shared" si="2"/>
        <v>0.22638994880106639</v>
      </c>
      <c r="F63" s="19">
        <f t="shared" si="3"/>
        <v>0.1044901303122313</v>
      </c>
      <c r="G63" s="68"/>
      <c r="H63" s="68"/>
      <c r="I63" s="68"/>
      <c r="J63" s="68"/>
      <c r="K63" s="68"/>
      <c r="L63" s="68"/>
      <c r="M63" s="68"/>
      <c r="N63" s="68"/>
      <c r="O63" s="68"/>
    </row>
    <row r="64" spans="1:15" ht="16.5" x14ac:dyDescent="0.3">
      <c r="A64" s="68"/>
      <c r="B64" s="86">
        <f t="shared" si="4"/>
        <v>2.9499999999999975</v>
      </c>
      <c r="C64" s="80">
        <f t="shared" si="5"/>
        <v>0.49050000000000005</v>
      </c>
      <c r="D64" s="81">
        <f t="shared" si="6"/>
        <v>8.7884494664155752E-2</v>
      </c>
      <c r="E64" s="19">
        <f t="shared" si="2"/>
        <v>0.2302932237803951</v>
      </c>
      <c r="F64" s="19">
        <f t="shared" si="3"/>
        <v>0.10812429952939272</v>
      </c>
      <c r="G64" s="68"/>
      <c r="H64" s="68"/>
      <c r="I64" s="68"/>
      <c r="J64" s="68"/>
      <c r="K64" s="68"/>
      <c r="L64" s="68"/>
      <c r="M64" s="68"/>
      <c r="N64" s="68"/>
      <c r="O64" s="68"/>
    </row>
    <row r="65" spans="1:15" ht="16.5" x14ac:dyDescent="0.3">
      <c r="A65" s="68"/>
      <c r="B65" s="86">
        <f t="shared" si="4"/>
        <v>2.9999999999999973</v>
      </c>
      <c r="C65" s="80">
        <f t="shared" si="5"/>
        <v>0.49050000000000005</v>
      </c>
      <c r="D65" s="81">
        <f t="shared" si="6"/>
        <v>8.6419753086419832E-2</v>
      </c>
      <c r="E65" s="19">
        <f t="shared" si="2"/>
        <v>0.23419649875972381</v>
      </c>
      <c r="F65" s="19">
        <f t="shared" si="3"/>
        <v>0.11182059129727484</v>
      </c>
      <c r="G65" s="68"/>
      <c r="H65" s="68"/>
      <c r="I65" s="68"/>
      <c r="J65" s="68"/>
      <c r="K65" s="68"/>
      <c r="L65" s="68"/>
      <c r="M65" s="68"/>
      <c r="N65" s="68"/>
      <c r="O65" s="68"/>
    </row>
    <row r="66" spans="1:15" ht="16.5" x14ac:dyDescent="0.3">
      <c r="A66" s="68"/>
      <c r="B66" s="86">
        <f t="shared" si="4"/>
        <v>3.0499999999999972</v>
      </c>
      <c r="C66" s="80">
        <f t="shared" si="5"/>
        <v>0.49050000000000005</v>
      </c>
      <c r="D66" s="81">
        <f t="shared" si="6"/>
        <v>8.3609543432171918E-2</v>
      </c>
      <c r="E66" s="19">
        <f t="shared" si="2"/>
        <v>0.23809977373905253</v>
      </c>
      <c r="F66" s="19">
        <f t="shared" si="3"/>
        <v>0.11557900561587769</v>
      </c>
      <c r="G66" s="68"/>
      <c r="H66" s="68"/>
      <c r="I66" s="68"/>
      <c r="J66" s="68"/>
      <c r="K66" s="68"/>
      <c r="L66" s="68"/>
      <c r="M66" s="68"/>
      <c r="N66" s="68"/>
      <c r="O66" s="68"/>
    </row>
    <row r="67" spans="1:15" ht="16.5" x14ac:dyDescent="0.3">
      <c r="A67" s="68"/>
      <c r="B67" s="86">
        <f t="shared" si="4"/>
        <v>3.099999999999997</v>
      </c>
      <c r="C67" s="80">
        <f t="shared" si="5"/>
        <v>0.49050000000000005</v>
      </c>
      <c r="D67" s="81">
        <f t="shared" si="6"/>
        <v>8.093421204763572E-2</v>
      </c>
      <c r="E67" s="19">
        <f t="shared" si="2"/>
        <v>0.24200304871838127</v>
      </c>
      <c r="F67" s="19">
        <f t="shared" si="3"/>
        <v>0.11939954248520124</v>
      </c>
      <c r="G67" s="68"/>
      <c r="H67" s="68"/>
      <c r="I67" s="68"/>
      <c r="J67" s="68"/>
      <c r="K67" s="68"/>
      <c r="L67" s="68"/>
      <c r="M67" s="68"/>
      <c r="N67" s="68"/>
      <c r="O67" s="68"/>
    </row>
    <row r="68" spans="1:15" ht="16.5" x14ac:dyDescent="0.3">
      <c r="A68" s="68"/>
      <c r="B68" s="86">
        <f t="shared" si="4"/>
        <v>3.1499999999999968</v>
      </c>
      <c r="C68" s="80">
        <f t="shared" si="5"/>
        <v>0.49050000000000005</v>
      </c>
      <c r="D68" s="81">
        <f t="shared" si="6"/>
        <v>7.8385263570448921E-2</v>
      </c>
      <c r="E68" s="19">
        <f t="shared" si="2"/>
        <v>0.24590632369770996</v>
      </c>
      <c r="F68" s="19">
        <f t="shared" si="3"/>
        <v>0.12328220190524547</v>
      </c>
      <c r="G68" s="68"/>
      <c r="H68" s="68"/>
      <c r="I68" s="68"/>
      <c r="J68" s="68"/>
      <c r="K68" s="68"/>
      <c r="L68" s="68"/>
      <c r="M68" s="68"/>
      <c r="N68" s="68"/>
      <c r="O68" s="68"/>
    </row>
    <row r="69" spans="1:15" ht="16.5" x14ac:dyDescent="0.3">
      <c r="A69" s="68"/>
      <c r="B69" s="86">
        <f t="shared" si="4"/>
        <v>3.1999999999999966</v>
      </c>
      <c r="C69" s="80">
        <f t="shared" ref="C69:C100" si="7">IF(B69&lt;=TB,ag+(ag*(D69*η_spd-1)*B69/TB),IF(ag*D69*η_spd&gt;=0.2*ag,ag*D69*η_spd,0.2*ag))</f>
        <v>0.49050000000000005</v>
      </c>
      <c r="D69" s="81">
        <f t="shared" ref="D69:D85" si="8">IF(B69&lt;=TB,1+(β0_/q_spd-1)*B69/TB,IF(B69&lt;=TC,β0_/q_spd,IF(B69&lt;=TD,β0_*TC/(B69*q_spd),IF(B69&gt;TD,β0_*TC*TD/(q_spd*B69^2)))))</f>
        <v>7.5954861111111258E-2</v>
      </c>
      <c r="E69" s="19">
        <f t="shared" ref="E69:E85" si="9">C69*(B69/(2*PI()))</f>
        <v>0.24980959867703867</v>
      </c>
      <c r="F69" s="19">
        <f t="shared" ref="F69:F85" si="10">C69*((B69/(2*PI()))^2)</f>
        <v>0.12722698387601045</v>
      </c>
      <c r="G69" s="68"/>
      <c r="H69" s="68"/>
      <c r="I69" s="68"/>
      <c r="J69" s="68"/>
      <c r="K69" s="68"/>
      <c r="L69" s="68"/>
      <c r="M69" s="68"/>
      <c r="N69" s="68"/>
      <c r="O69" s="68"/>
    </row>
    <row r="70" spans="1:15" ht="16.5" x14ac:dyDescent="0.3">
      <c r="A70" s="68"/>
      <c r="B70" s="86">
        <f t="shared" si="4"/>
        <v>3.2499999999999964</v>
      </c>
      <c r="C70" s="80">
        <f t="shared" si="7"/>
        <v>0.49050000000000005</v>
      </c>
      <c r="D70" s="81">
        <f t="shared" si="8"/>
        <v>7.3635765943458414E-2</v>
      </c>
      <c r="E70" s="19">
        <f t="shared" si="9"/>
        <v>0.25371287365636741</v>
      </c>
      <c r="F70" s="19">
        <f t="shared" si="10"/>
        <v>0.13123388839749608</v>
      </c>
      <c r="G70" s="68"/>
      <c r="H70" s="68"/>
      <c r="I70" s="68"/>
      <c r="J70" s="68"/>
      <c r="K70" s="68"/>
      <c r="L70" s="68"/>
      <c r="M70" s="68"/>
      <c r="N70" s="68"/>
      <c r="O70" s="68"/>
    </row>
    <row r="71" spans="1:15" ht="16.5" x14ac:dyDescent="0.3">
      <c r="A71" s="68"/>
      <c r="B71" s="86">
        <f t="shared" si="4"/>
        <v>3.2999999999999963</v>
      </c>
      <c r="C71" s="80">
        <f t="shared" si="7"/>
        <v>0.49050000000000005</v>
      </c>
      <c r="D71" s="81">
        <f t="shared" si="8"/>
        <v>7.1421283542495828E-2</v>
      </c>
      <c r="E71" s="19">
        <f t="shared" si="9"/>
        <v>0.2576161486356961</v>
      </c>
      <c r="F71" s="19">
        <f t="shared" si="10"/>
        <v>0.13530291546970249</v>
      </c>
      <c r="G71" s="68"/>
      <c r="H71" s="68"/>
      <c r="I71" s="68"/>
      <c r="J71" s="68"/>
      <c r="K71" s="68"/>
      <c r="L71" s="68"/>
      <c r="M71" s="68"/>
      <c r="N71" s="68"/>
      <c r="O71" s="68"/>
    </row>
    <row r="72" spans="1:15" ht="16.5" x14ac:dyDescent="0.3">
      <c r="A72" s="68"/>
      <c r="B72" s="86">
        <f t="shared" ref="B72:B85" si="11">B71+0.05</f>
        <v>3.3499999999999961</v>
      </c>
      <c r="C72" s="80">
        <f t="shared" si="7"/>
        <v>0.49050000000000005</v>
      </c>
      <c r="D72" s="81">
        <f t="shared" si="8"/>
        <v>6.9305215217445273E-2</v>
      </c>
      <c r="E72" s="19">
        <f t="shared" si="9"/>
        <v>0.26151942361502484</v>
      </c>
      <c r="F72" s="19">
        <f t="shared" si="10"/>
        <v>0.13943406509262957</v>
      </c>
      <c r="G72" s="68"/>
      <c r="H72" s="68"/>
      <c r="I72" s="68"/>
      <c r="J72" s="68"/>
      <c r="K72" s="68"/>
      <c r="L72" s="68"/>
      <c r="M72" s="68"/>
      <c r="N72" s="68"/>
      <c r="O72" s="68"/>
    </row>
    <row r="73" spans="1:15" ht="16.5" x14ac:dyDescent="0.3">
      <c r="A73" s="68"/>
      <c r="B73" s="86">
        <f t="shared" si="11"/>
        <v>3.3999999999999959</v>
      </c>
      <c r="C73" s="80">
        <f t="shared" si="7"/>
        <v>0.49050000000000005</v>
      </c>
      <c r="D73" s="81">
        <f t="shared" si="8"/>
        <v>6.7281814686659142E-2</v>
      </c>
      <c r="E73" s="19">
        <f t="shared" si="9"/>
        <v>0.26542269859435358</v>
      </c>
      <c r="F73" s="19">
        <f t="shared" si="10"/>
        <v>0.14362733726627736</v>
      </c>
      <c r="G73" s="68"/>
      <c r="H73" s="68"/>
      <c r="I73" s="68"/>
      <c r="J73" s="68"/>
      <c r="K73" s="68"/>
      <c r="L73" s="68"/>
      <c r="M73" s="68"/>
      <c r="N73" s="68"/>
      <c r="O73" s="68"/>
    </row>
    <row r="74" spans="1:15" ht="16.5" x14ac:dyDescent="0.3">
      <c r="A74" s="68"/>
      <c r="B74" s="86">
        <f t="shared" si="11"/>
        <v>3.4499999999999957</v>
      </c>
      <c r="C74" s="80">
        <f t="shared" si="7"/>
        <v>0.49050000000000005</v>
      </c>
      <c r="D74" s="81">
        <f t="shared" si="8"/>
        <v>6.5345749025648367E-2</v>
      </c>
      <c r="E74" s="19">
        <f t="shared" si="9"/>
        <v>0.26932597357368226</v>
      </c>
      <c r="F74" s="19">
        <f t="shared" si="10"/>
        <v>0.14788273199064586</v>
      </c>
      <c r="G74" s="68"/>
      <c r="H74" s="68"/>
      <c r="I74" s="68"/>
      <c r="J74" s="68"/>
      <c r="K74" s="68"/>
      <c r="L74" s="68"/>
      <c r="M74" s="68"/>
      <c r="N74" s="68"/>
      <c r="O74" s="68"/>
    </row>
    <row r="75" spans="1:15" ht="16.5" x14ac:dyDescent="0.3">
      <c r="A75" s="68"/>
      <c r="B75" s="86">
        <f t="shared" si="11"/>
        <v>3.4999999999999956</v>
      </c>
      <c r="C75" s="80">
        <f t="shared" si="7"/>
        <v>0.49050000000000005</v>
      </c>
      <c r="D75" s="81">
        <f t="shared" si="8"/>
        <v>6.3492063492063655E-2</v>
      </c>
      <c r="E75" s="19">
        <f t="shared" si="9"/>
        <v>0.27322924855301101</v>
      </c>
      <c r="F75" s="19">
        <f t="shared" si="10"/>
        <v>0.15220024926573508</v>
      </c>
      <c r="G75" s="68"/>
      <c r="H75" s="68"/>
      <c r="I75" s="68"/>
      <c r="J75" s="68"/>
      <c r="K75" s="68"/>
      <c r="L75" s="68"/>
      <c r="M75" s="68"/>
      <c r="N75" s="68"/>
      <c r="O75" s="68"/>
    </row>
    <row r="76" spans="1:15" ht="16.5" x14ac:dyDescent="0.3">
      <c r="A76" s="68"/>
      <c r="B76" s="86">
        <f t="shared" si="11"/>
        <v>3.5499999999999954</v>
      </c>
      <c r="C76" s="80">
        <f t="shared" si="7"/>
        <v>0.49050000000000005</v>
      </c>
      <c r="D76" s="81">
        <f t="shared" si="8"/>
        <v>6.1716149793912302E-2</v>
      </c>
      <c r="E76" s="19">
        <f t="shared" si="9"/>
        <v>0.27713252353233975</v>
      </c>
      <c r="F76" s="19">
        <f t="shared" si="10"/>
        <v>0.15657988909154499</v>
      </c>
      <c r="G76" s="68"/>
      <c r="H76" s="68"/>
      <c r="I76" s="68"/>
      <c r="J76" s="68"/>
      <c r="K76" s="68"/>
      <c r="L76" s="68"/>
      <c r="M76" s="68"/>
      <c r="N76" s="68"/>
      <c r="O76" s="68"/>
    </row>
    <row r="77" spans="1:15" ht="16.5" x14ac:dyDescent="0.3">
      <c r="A77" s="68"/>
      <c r="B77" s="86">
        <f t="shared" si="11"/>
        <v>3.5999999999999952</v>
      </c>
      <c r="C77" s="80">
        <f t="shared" si="7"/>
        <v>0.49050000000000005</v>
      </c>
      <c r="D77" s="81">
        <f t="shared" si="8"/>
        <v>6.001371742112499E-2</v>
      </c>
      <c r="E77" s="19">
        <f t="shared" si="9"/>
        <v>0.28103579851166843</v>
      </c>
      <c r="F77" s="19">
        <f t="shared" si="10"/>
        <v>0.16102165146807562</v>
      </c>
      <c r="G77" s="68"/>
      <c r="H77" s="68"/>
      <c r="I77" s="68"/>
      <c r="J77" s="68"/>
      <c r="K77" s="68"/>
      <c r="L77" s="68"/>
      <c r="M77" s="68"/>
      <c r="N77" s="68"/>
      <c r="O77" s="68"/>
    </row>
    <row r="78" spans="1:15" ht="16.5" x14ac:dyDescent="0.3">
      <c r="A78" s="68"/>
      <c r="B78" s="86">
        <f t="shared" si="11"/>
        <v>3.649999999999995</v>
      </c>
      <c r="C78" s="80">
        <f t="shared" si="7"/>
        <v>0.49050000000000005</v>
      </c>
      <c r="D78" s="81">
        <f t="shared" si="8"/>
        <v>5.8380767707095507E-2</v>
      </c>
      <c r="E78" s="19">
        <f t="shared" si="9"/>
        <v>0.28493907349099717</v>
      </c>
      <c r="F78" s="19">
        <f t="shared" si="10"/>
        <v>0.16552553639532697</v>
      </c>
      <c r="G78" s="68"/>
      <c r="H78" s="68"/>
      <c r="I78" s="68"/>
      <c r="J78" s="68"/>
      <c r="K78" s="68"/>
      <c r="L78" s="68"/>
      <c r="M78" s="68"/>
      <c r="N78" s="68"/>
      <c r="O78" s="68"/>
    </row>
    <row r="79" spans="1:15" ht="16.5" x14ac:dyDescent="0.3">
      <c r="A79" s="68"/>
      <c r="B79" s="86">
        <f t="shared" si="11"/>
        <v>3.6999999999999948</v>
      </c>
      <c r="C79" s="80">
        <f t="shared" si="7"/>
        <v>0.49050000000000005</v>
      </c>
      <c r="D79" s="81">
        <f t="shared" si="8"/>
        <v>5.6813570327084E-2</v>
      </c>
      <c r="E79" s="19">
        <f t="shared" si="9"/>
        <v>0.28884234847032586</v>
      </c>
      <c r="F79" s="19">
        <f t="shared" si="10"/>
        <v>0.170091543873299</v>
      </c>
      <c r="G79" s="68"/>
      <c r="H79" s="68"/>
      <c r="I79" s="68"/>
      <c r="J79" s="68"/>
      <c r="K79" s="68"/>
      <c r="L79" s="68"/>
      <c r="M79" s="68"/>
      <c r="N79" s="68"/>
      <c r="O79" s="68"/>
    </row>
    <row r="80" spans="1:15" ht="16.5" x14ac:dyDescent="0.3">
      <c r="A80" s="68"/>
      <c r="B80" s="86">
        <f t="shared" si="11"/>
        <v>3.7499999999999947</v>
      </c>
      <c r="C80" s="80">
        <f t="shared" si="7"/>
        <v>0.49050000000000005</v>
      </c>
      <c r="D80" s="81">
        <f t="shared" si="8"/>
        <v>5.5308641975308798E-2</v>
      </c>
      <c r="E80" s="19">
        <f t="shared" si="9"/>
        <v>0.2927456234496546</v>
      </c>
      <c r="F80" s="19">
        <f t="shared" si="10"/>
        <v>0.17471967390199175</v>
      </c>
      <c r="G80" s="68"/>
      <c r="H80" s="68"/>
      <c r="I80" s="68"/>
      <c r="J80" s="68"/>
      <c r="K80" s="68"/>
      <c r="L80" s="68"/>
      <c r="M80" s="68"/>
      <c r="N80" s="68"/>
      <c r="O80" s="68"/>
    </row>
    <row r="81" spans="1:15" ht="16.5" x14ac:dyDescent="0.3">
      <c r="A81" s="68"/>
      <c r="B81" s="86">
        <f t="shared" si="11"/>
        <v>3.7999999999999945</v>
      </c>
      <c r="C81" s="80">
        <f t="shared" si="7"/>
        <v>0.49050000000000005</v>
      </c>
      <c r="D81" s="81">
        <f t="shared" si="8"/>
        <v>5.3862726992921058E-2</v>
      </c>
      <c r="E81" s="19">
        <f t="shared" si="9"/>
        <v>0.29664889842898334</v>
      </c>
      <c r="F81" s="19">
        <f t="shared" si="10"/>
        <v>0.17940992648140522</v>
      </c>
      <c r="G81" s="68"/>
      <c r="H81" s="68"/>
      <c r="I81" s="68"/>
      <c r="J81" s="68"/>
      <c r="K81" s="68"/>
      <c r="L81" s="68"/>
      <c r="M81" s="68"/>
      <c r="N81" s="68"/>
      <c r="O81" s="68"/>
    </row>
    <row r="82" spans="1:15" ht="16.5" x14ac:dyDescent="0.3">
      <c r="A82" s="68"/>
      <c r="B82" s="86">
        <f t="shared" si="11"/>
        <v>3.8499999999999943</v>
      </c>
      <c r="C82" s="80">
        <f t="shared" si="7"/>
        <v>0.49050000000000005</v>
      </c>
      <c r="D82" s="81">
        <f t="shared" si="8"/>
        <v>5.2472779745507174E-2</v>
      </c>
      <c r="E82" s="19">
        <f t="shared" si="9"/>
        <v>0.30055217340831203</v>
      </c>
      <c r="F82" s="19">
        <f t="shared" si="10"/>
        <v>0.1841623016115394</v>
      </c>
      <c r="G82" s="68"/>
      <c r="H82" s="68"/>
      <c r="I82" s="68"/>
      <c r="J82" s="68"/>
      <c r="K82" s="68"/>
      <c r="L82" s="68"/>
      <c r="M82" s="68"/>
      <c r="N82" s="68"/>
      <c r="O82" s="68"/>
    </row>
    <row r="83" spans="1:15" ht="16.5" x14ac:dyDescent="0.3">
      <c r="A83" s="68"/>
      <c r="B83" s="86">
        <f t="shared" si="11"/>
        <v>3.8999999999999941</v>
      </c>
      <c r="C83" s="80">
        <f t="shared" si="7"/>
        <v>0.49050000000000005</v>
      </c>
      <c r="D83" s="81">
        <f t="shared" si="8"/>
        <v>5.1135948571846161E-2</v>
      </c>
      <c r="E83" s="19">
        <f t="shared" si="9"/>
        <v>0.30445544838764077</v>
      </c>
      <c r="F83" s="19">
        <f t="shared" si="10"/>
        <v>0.18897679929239425</v>
      </c>
      <c r="G83" s="68"/>
      <c r="H83" s="68"/>
      <c r="I83" s="68"/>
      <c r="J83" s="68"/>
      <c r="K83" s="68"/>
      <c r="L83" s="68"/>
      <c r="M83" s="68"/>
      <c r="N83" s="68"/>
      <c r="O83" s="68"/>
    </row>
    <row r="84" spans="1:15" ht="16.5" x14ac:dyDescent="0.3">
      <c r="A84" s="68"/>
      <c r="B84" s="86">
        <f t="shared" si="11"/>
        <v>3.949999999999994</v>
      </c>
      <c r="C84" s="80">
        <f t="shared" si="7"/>
        <v>0.49050000000000005</v>
      </c>
      <c r="D84" s="81">
        <f t="shared" si="8"/>
        <v>4.984956114582792E-2</v>
      </c>
      <c r="E84" s="19">
        <f t="shared" si="9"/>
        <v>0.30835872336696951</v>
      </c>
      <c r="F84" s="19">
        <f t="shared" si="10"/>
        <v>0.19385341952396981</v>
      </c>
      <c r="G84" s="68"/>
      <c r="H84" s="68"/>
      <c r="I84" s="68"/>
      <c r="J84" s="68"/>
      <c r="K84" s="68"/>
      <c r="L84" s="68"/>
      <c r="M84" s="68"/>
      <c r="N84" s="68"/>
      <c r="O84" s="68"/>
    </row>
    <row r="85" spans="1:15" ht="16.5" x14ac:dyDescent="0.3">
      <c r="A85" s="68"/>
      <c r="B85" s="86">
        <f t="shared" si="11"/>
        <v>3.9999999999999938</v>
      </c>
      <c r="C85" s="80">
        <f t="shared" si="7"/>
        <v>0.49050000000000005</v>
      </c>
      <c r="D85" s="81">
        <f t="shared" si="8"/>
        <v>4.8611111111111265E-2</v>
      </c>
      <c r="E85" s="19">
        <f t="shared" si="9"/>
        <v>0.3122619983462982</v>
      </c>
      <c r="F85" s="19">
        <f t="shared" si="10"/>
        <v>0.19879216230626615</v>
      </c>
      <c r="G85" s="68"/>
      <c r="H85" s="68"/>
      <c r="I85" s="68"/>
      <c r="J85" s="68"/>
      <c r="K85" s="68"/>
      <c r="L85" s="68"/>
      <c r="M85" s="68"/>
      <c r="N85" s="68"/>
      <c r="O85" s="68"/>
    </row>
  </sheetData>
  <mergeCells count="3">
    <mergeCell ref="B2:F2"/>
    <mergeCell ref="H2:J2"/>
    <mergeCell ref="B3:F3"/>
  </mergeCells>
  <phoneticPr fontId="1" type="noConversion"/>
  <dataValidations disablePrompts="1" count="1">
    <dataValidation type="list" allowBlank="1" showInputMessage="1" showErrorMessage="1" sqref="G2">
      <formula1>"1,2"</formula1>
    </dataValidation>
  </dataValidations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39997558519241921"/>
  </sheetPr>
  <dimension ref="A2:P86"/>
  <sheetViews>
    <sheetView showGridLines="0" showRowColHeaders="0" workbookViewId="0">
      <selection activeCell="R15" sqref="R15"/>
    </sheetView>
  </sheetViews>
  <sheetFormatPr defaultRowHeight="12.75" x14ac:dyDescent="0.2"/>
  <cols>
    <col min="8" max="8" width="8.140625" bestFit="1" customWidth="1"/>
    <col min="10" max="10" width="5" bestFit="1" customWidth="1"/>
    <col min="11" max="11" width="5.140625" bestFit="1" customWidth="1"/>
    <col min="13" max="13" width="2.85546875" bestFit="1" customWidth="1"/>
    <col min="14" max="14" width="4.85546875" bestFit="1" customWidth="1"/>
    <col min="15" max="15" width="12.7109375" customWidth="1"/>
  </cols>
  <sheetData>
    <row r="2" spans="1:16" ht="17.25" thickBot="1" x14ac:dyDescent="0.35">
      <c r="A2" s="68"/>
      <c r="B2" s="69"/>
      <c r="C2" s="69"/>
      <c r="D2" s="69"/>
      <c r="E2" s="69"/>
      <c r="F2" s="69"/>
      <c r="G2" s="68"/>
      <c r="H2" s="68"/>
      <c r="I2" s="68"/>
      <c r="J2" s="68"/>
      <c r="K2" s="68"/>
      <c r="L2" s="68"/>
      <c r="M2" s="38"/>
      <c r="N2" s="38"/>
      <c r="O2" s="38"/>
      <c r="P2" s="68"/>
    </row>
    <row r="3" spans="1:16" ht="21" thickBot="1" x14ac:dyDescent="0.35">
      <c r="A3" s="68"/>
      <c r="B3" s="126" t="s">
        <v>438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8"/>
      <c r="P3" s="68"/>
    </row>
    <row r="4" spans="1:16" ht="39.75" thickBot="1" x14ac:dyDescent="0.35">
      <c r="A4" s="68"/>
      <c r="B4" s="124" t="s">
        <v>439</v>
      </c>
      <c r="C4" s="123"/>
      <c r="D4" s="125"/>
      <c r="E4" s="125"/>
      <c r="F4" s="125"/>
      <c r="G4" s="88" t="s">
        <v>440</v>
      </c>
      <c r="H4" s="89" t="s">
        <v>441</v>
      </c>
      <c r="I4" s="88" t="s">
        <v>442</v>
      </c>
      <c r="J4" s="90" t="s">
        <v>443</v>
      </c>
      <c r="K4" s="91" t="s">
        <v>444</v>
      </c>
      <c r="L4" s="88" t="s">
        <v>430</v>
      </c>
      <c r="M4" s="88" t="s">
        <v>431</v>
      </c>
      <c r="N4" s="88" t="s">
        <v>0</v>
      </c>
      <c r="O4" s="92" t="s">
        <v>432</v>
      </c>
      <c r="P4" s="68"/>
    </row>
    <row r="5" spans="1:16" ht="19.5" thickBot="1" x14ac:dyDescent="0.35">
      <c r="A5" s="68"/>
      <c r="B5" s="93" t="s">
        <v>433</v>
      </c>
      <c r="C5" s="94" t="s">
        <v>445</v>
      </c>
      <c r="D5" s="95" t="s">
        <v>446</v>
      </c>
      <c r="E5" s="95" t="s">
        <v>447</v>
      </c>
      <c r="F5" s="95" t="s">
        <v>448</v>
      </c>
      <c r="G5" s="96">
        <f>0.1*TCv</f>
        <v>3.15E-2</v>
      </c>
      <c r="H5" s="56">
        <f>0.45*TC</f>
        <v>0.315</v>
      </c>
      <c r="I5" s="97">
        <f>INDEX(Data_TD,MATCH(TC,Data_TC_a,0),1)</f>
        <v>3</v>
      </c>
      <c r="J5" s="53">
        <v>2.75</v>
      </c>
      <c r="K5" s="98">
        <f>0.7*ag_g*9.81</f>
        <v>1.71675</v>
      </c>
      <c r="L5" s="99">
        <v>0.05</v>
      </c>
      <c r="M5" s="96">
        <f>IF(SQRT(10/(5+L5*100))&gt;=0.55,SQRT(10/(5+L5*100)),0.55)</f>
        <v>1</v>
      </c>
      <c r="N5" s="100">
        <v>1.5</v>
      </c>
      <c r="O5" s="101">
        <f>γI</f>
        <v>1</v>
      </c>
      <c r="P5" s="68"/>
    </row>
    <row r="6" spans="1:16" ht="16.5" x14ac:dyDescent="0.3">
      <c r="A6" s="68"/>
      <c r="B6" s="79">
        <v>0</v>
      </c>
      <c r="C6" s="80">
        <f t="shared" ref="C6:C37" si="0">IF(AND(agv*η_sv*D6&lt;=0.2*agv,q_v&gt;1),0.2*agv,agv*η_sv*D6)</f>
        <v>1.71675</v>
      </c>
      <c r="D6" s="81">
        <f t="shared" ref="D6:D37" si="1">IF(B6&lt;=TBv,1+(β0v/q_v-1)*B6/TBv,IF(B6&lt;=TCv,β0v/q_v,IF(B6&lt;=TDv,β0v*TCv/(B6*q_v),IF(B6&gt;TDv,β0v*TCv*TDv/(q_v*B6^2)))))</f>
        <v>1</v>
      </c>
      <c r="E6" s="81">
        <f t="shared" ref="E6:E69" si="2">C6*(B6/(2*PI()))</f>
        <v>0</v>
      </c>
      <c r="F6" s="81">
        <f t="shared" ref="F6:F69" si="3">C6*((B6/(2*PI()))^2)</f>
        <v>0</v>
      </c>
      <c r="G6" s="82"/>
      <c r="H6" s="83"/>
      <c r="I6" s="84"/>
      <c r="J6" s="83"/>
      <c r="K6" s="83"/>
      <c r="L6" s="85"/>
      <c r="M6" s="82"/>
      <c r="N6" s="82"/>
      <c r="O6" s="38"/>
      <c r="P6" s="68"/>
    </row>
    <row r="7" spans="1:16" ht="16.5" x14ac:dyDescent="0.3">
      <c r="A7" s="68"/>
      <c r="B7" s="86">
        <v>0.05</v>
      </c>
      <c r="C7" s="80">
        <f t="shared" si="0"/>
        <v>3.1473749999999998</v>
      </c>
      <c r="D7" s="81">
        <f t="shared" si="1"/>
        <v>1.8333333333333333</v>
      </c>
      <c r="E7" s="19">
        <f t="shared" si="2"/>
        <v>2.5046014450692704E-2</v>
      </c>
      <c r="F7" s="19">
        <f t="shared" si="3"/>
        <v>1.9930985022893928E-4</v>
      </c>
      <c r="G7" s="68"/>
      <c r="H7" s="68"/>
      <c r="I7" s="68"/>
      <c r="J7" s="68"/>
      <c r="K7" s="68"/>
      <c r="L7" s="68"/>
      <c r="M7" s="38"/>
      <c r="N7" s="38"/>
      <c r="O7" s="38"/>
      <c r="P7" s="68"/>
    </row>
    <row r="8" spans="1:16" ht="16.5" x14ac:dyDescent="0.3">
      <c r="A8" s="68"/>
      <c r="B8" s="86">
        <f>B7+0.05</f>
        <v>0.1</v>
      </c>
      <c r="C8" s="80">
        <f t="shared" si="0"/>
        <v>3.1473749999999998</v>
      </c>
      <c r="D8" s="81">
        <f t="shared" si="1"/>
        <v>1.8333333333333333</v>
      </c>
      <c r="E8" s="19">
        <f t="shared" si="2"/>
        <v>5.0092028901385408E-2</v>
      </c>
      <c r="F8" s="19">
        <f t="shared" si="3"/>
        <v>7.9723940091575712E-4</v>
      </c>
      <c r="G8" s="68"/>
      <c r="H8" s="68"/>
      <c r="I8" s="68"/>
      <c r="J8" s="68"/>
      <c r="K8" s="68"/>
      <c r="L8" s="68"/>
      <c r="M8" s="38"/>
      <c r="N8" s="38"/>
      <c r="O8" s="38"/>
      <c r="P8" s="68"/>
    </row>
    <row r="9" spans="1:16" ht="16.5" x14ac:dyDescent="0.3">
      <c r="A9" s="68"/>
      <c r="B9" s="86">
        <f t="shared" ref="B9:B72" si="4">B8+0.05</f>
        <v>0.15000000000000002</v>
      </c>
      <c r="C9" s="80">
        <f t="shared" si="0"/>
        <v>3.1473749999999998</v>
      </c>
      <c r="D9" s="81">
        <f t="shared" si="1"/>
        <v>1.8333333333333333</v>
      </c>
      <c r="E9" s="19">
        <f t="shared" si="2"/>
        <v>7.5138043352078132E-2</v>
      </c>
      <c r="F9" s="19">
        <f t="shared" si="3"/>
        <v>1.7937886520604544E-3</v>
      </c>
      <c r="G9" s="68"/>
      <c r="H9" s="68"/>
      <c r="I9" s="68"/>
      <c r="J9" s="68"/>
      <c r="K9" s="68"/>
      <c r="L9" s="68"/>
      <c r="M9" s="38"/>
      <c r="N9" s="38"/>
      <c r="O9" s="38"/>
      <c r="P9" s="68"/>
    </row>
    <row r="10" spans="1:16" ht="16.5" x14ac:dyDescent="0.3">
      <c r="A10" s="68"/>
      <c r="B10" s="86">
        <f t="shared" si="4"/>
        <v>0.2</v>
      </c>
      <c r="C10" s="80">
        <f t="shared" si="0"/>
        <v>3.1473749999999998</v>
      </c>
      <c r="D10" s="81">
        <f t="shared" si="1"/>
        <v>1.8333333333333333</v>
      </c>
      <c r="E10" s="19">
        <f t="shared" si="2"/>
        <v>0.10018405780277082</v>
      </c>
      <c r="F10" s="19">
        <f t="shared" si="3"/>
        <v>3.1889576036630285E-3</v>
      </c>
      <c r="G10" s="68"/>
      <c r="H10" s="68"/>
      <c r="I10" s="68"/>
      <c r="J10" s="68"/>
      <c r="K10" s="68"/>
      <c r="L10" s="68"/>
      <c r="M10" s="38"/>
      <c r="N10" s="38"/>
      <c r="O10" s="38"/>
      <c r="P10" s="68"/>
    </row>
    <row r="11" spans="1:16" ht="16.5" x14ac:dyDescent="0.3">
      <c r="A11" s="68"/>
      <c r="B11" s="86">
        <f t="shared" si="4"/>
        <v>0.25</v>
      </c>
      <c r="C11" s="80">
        <f t="shared" si="0"/>
        <v>3.1473749999999998</v>
      </c>
      <c r="D11" s="81">
        <f t="shared" si="1"/>
        <v>1.8333333333333333</v>
      </c>
      <c r="E11" s="19">
        <f t="shared" si="2"/>
        <v>0.12523007225346353</v>
      </c>
      <c r="F11" s="19">
        <f t="shared" si="3"/>
        <v>4.9827462557234829E-3</v>
      </c>
      <c r="G11" s="68"/>
      <c r="H11" s="68"/>
      <c r="I11" s="68"/>
      <c r="J11" s="68"/>
      <c r="K11" s="68"/>
      <c r="L11" s="68"/>
      <c r="M11" s="38"/>
      <c r="N11" s="38"/>
      <c r="O11" s="38"/>
      <c r="P11" s="68"/>
    </row>
    <row r="12" spans="1:16" ht="16.5" x14ac:dyDescent="0.3">
      <c r="A12" s="68"/>
      <c r="B12" s="86">
        <f t="shared" si="4"/>
        <v>0.3</v>
      </c>
      <c r="C12" s="80">
        <f t="shared" si="0"/>
        <v>3.1473749999999998</v>
      </c>
      <c r="D12" s="81">
        <f t="shared" si="1"/>
        <v>1.8333333333333333</v>
      </c>
      <c r="E12" s="19">
        <f t="shared" si="2"/>
        <v>0.15027608670415621</v>
      </c>
      <c r="F12" s="19">
        <f t="shared" si="3"/>
        <v>7.1751546082418132E-3</v>
      </c>
      <c r="G12" s="68"/>
      <c r="H12" s="68"/>
      <c r="I12" s="68"/>
      <c r="J12" s="68"/>
      <c r="K12" s="68"/>
      <c r="L12" s="68"/>
      <c r="M12" s="38"/>
      <c r="N12" s="38"/>
      <c r="O12" s="38"/>
      <c r="P12" s="68"/>
    </row>
    <row r="13" spans="1:16" ht="16.5" x14ac:dyDescent="0.3">
      <c r="A13" s="68"/>
      <c r="B13" s="86">
        <f t="shared" si="4"/>
        <v>0.35</v>
      </c>
      <c r="C13" s="80">
        <f t="shared" si="0"/>
        <v>2.8326375000000001</v>
      </c>
      <c r="D13" s="81">
        <f t="shared" si="1"/>
        <v>1.6500000000000001</v>
      </c>
      <c r="E13" s="19">
        <f t="shared" si="2"/>
        <v>0.15778989103936406</v>
      </c>
      <c r="F13" s="19">
        <f t="shared" si="3"/>
        <v>8.7895643950962228E-3</v>
      </c>
      <c r="G13" s="68"/>
      <c r="H13" s="68"/>
      <c r="I13" s="68"/>
      <c r="J13" s="68"/>
      <c r="K13" s="68"/>
      <c r="L13" s="68"/>
      <c r="M13" s="38"/>
      <c r="N13" s="38"/>
      <c r="O13" s="38"/>
      <c r="P13" s="68"/>
    </row>
    <row r="14" spans="1:16" ht="16.5" x14ac:dyDescent="0.3">
      <c r="A14" s="68"/>
      <c r="B14" s="86">
        <f t="shared" si="4"/>
        <v>0.39999999999999997</v>
      </c>
      <c r="C14" s="80">
        <f t="shared" si="0"/>
        <v>2.4785578125000001</v>
      </c>
      <c r="D14" s="81">
        <f t="shared" si="1"/>
        <v>1.4437500000000001</v>
      </c>
      <c r="E14" s="19">
        <f t="shared" si="2"/>
        <v>0.15778989103936406</v>
      </c>
      <c r="F14" s="19">
        <f t="shared" si="3"/>
        <v>1.004521645153854E-2</v>
      </c>
      <c r="G14" s="68"/>
      <c r="H14" s="68"/>
      <c r="I14" s="68"/>
      <c r="J14" s="68"/>
      <c r="K14" s="68"/>
      <c r="L14" s="68"/>
      <c r="M14" s="38"/>
      <c r="N14" s="38"/>
      <c r="O14" s="38"/>
      <c r="P14" s="68"/>
    </row>
    <row r="15" spans="1:16" ht="16.5" x14ac:dyDescent="0.3">
      <c r="A15" s="68"/>
      <c r="B15" s="86">
        <f t="shared" si="4"/>
        <v>0.44999999999999996</v>
      </c>
      <c r="C15" s="80">
        <f t="shared" si="0"/>
        <v>2.2031625000000004</v>
      </c>
      <c r="D15" s="81">
        <f t="shared" si="1"/>
        <v>1.2833333333333334</v>
      </c>
      <c r="E15" s="19">
        <f t="shared" si="2"/>
        <v>0.15778989103936403</v>
      </c>
      <c r="F15" s="19">
        <f t="shared" si="3"/>
        <v>1.1300868507980856E-2</v>
      </c>
      <c r="G15" s="68"/>
      <c r="H15" s="68"/>
      <c r="I15" s="68"/>
      <c r="J15" s="68"/>
      <c r="K15" s="68"/>
      <c r="L15" s="68"/>
      <c r="M15" s="38"/>
      <c r="N15" s="38"/>
      <c r="O15" s="38"/>
      <c r="P15" s="68"/>
    </row>
    <row r="16" spans="1:16" ht="16.5" x14ac:dyDescent="0.3">
      <c r="A16" s="68"/>
      <c r="B16" s="86">
        <f t="shared" si="4"/>
        <v>0.49999999999999994</v>
      </c>
      <c r="C16" s="80">
        <f t="shared" si="0"/>
        <v>1.9828462500000001</v>
      </c>
      <c r="D16" s="81">
        <f t="shared" si="1"/>
        <v>1.155</v>
      </c>
      <c r="E16" s="19">
        <f t="shared" si="2"/>
        <v>0.15778989103936403</v>
      </c>
      <c r="F16" s="19">
        <f t="shared" si="3"/>
        <v>1.2556520564423173E-2</v>
      </c>
      <c r="G16" s="68"/>
      <c r="H16" s="68"/>
      <c r="I16" s="68"/>
      <c r="J16" s="68"/>
      <c r="K16" s="68"/>
      <c r="L16" s="68"/>
      <c r="M16" s="38"/>
      <c r="N16" s="38"/>
      <c r="O16" s="38"/>
      <c r="P16" s="68"/>
    </row>
    <row r="17" spans="1:16" ht="16.5" x14ac:dyDescent="0.3">
      <c r="A17" s="68"/>
      <c r="B17" s="86">
        <f t="shared" si="4"/>
        <v>0.54999999999999993</v>
      </c>
      <c r="C17" s="80">
        <f t="shared" si="0"/>
        <v>1.8025875</v>
      </c>
      <c r="D17" s="81">
        <f t="shared" si="1"/>
        <v>1.05</v>
      </c>
      <c r="E17" s="19">
        <f t="shared" si="2"/>
        <v>0.15778989103936403</v>
      </c>
      <c r="F17" s="19">
        <f t="shared" si="3"/>
        <v>1.3812172620865489E-2</v>
      </c>
      <c r="G17" s="68"/>
      <c r="H17" s="68"/>
      <c r="I17" s="68"/>
      <c r="J17" s="68"/>
      <c r="K17" s="68"/>
      <c r="L17" s="68"/>
      <c r="M17" s="38"/>
      <c r="N17" s="38"/>
      <c r="O17" s="38"/>
      <c r="P17" s="68"/>
    </row>
    <row r="18" spans="1:16" ht="16.5" x14ac:dyDescent="0.3">
      <c r="A18" s="68"/>
      <c r="B18" s="86">
        <f t="shared" si="4"/>
        <v>0.6</v>
      </c>
      <c r="C18" s="80">
        <f t="shared" si="0"/>
        <v>1.652371875</v>
      </c>
      <c r="D18" s="81">
        <f t="shared" si="1"/>
        <v>0.96250000000000002</v>
      </c>
      <c r="E18" s="19">
        <f t="shared" si="2"/>
        <v>0.15778989103936403</v>
      </c>
      <c r="F18" s="19">
        <f t="shared" si="3"/>
        <v>1.5067824677307809E-2</v>
      </c>
      <c r="G18" s="68"/>
      <c r="H18" s="68"/>
      <c r="I18" s="68"/>
      <c r="J18" s="68"/>
      <c r="K18" s="68"/>
      <c r="L18" s="68"/>
      <c r="M18" s="38"/>
      <c r="N18" s="38"/>
      <c r="O18" s="38"/>
      <c r="P18" s="68"/>
    </row>
    <row r="19" spans="1:16" ht="16.5" x14ac:dyDescent="0.3">
      <c r="A19" s="68"/>
      <c r="B19" s="86">
        <f t="shared" si="4"/>
        <v>0.65</v>
      </c>
      <c r="C19" s="80">
        <f t="shared" si="0"/>
        <v>1.5252663461538458</v>
      </c>
      <c r="D19" s="81">
        <f t="shared" si="1"/>
        <v>0.8884615384615383</v>
      </c>
      <c r="E19" s="19">
        <f t="shared" si="2"/>
        <v>0.15778989103936403</v>
      </c>
      <c r="F19" s="19">
        <f t="shared" si="3"/>
        <v>1.6323476733750127E-2</v>
      </c>
      <c r="G19" s="68"/>
      <c r="H19" s="68"/>
      <c r="I19" s="68"/>
      <c r="J19" s="68"/>
      <c r="K19" s="68"/>
      <c r="L19" s="68"/>
      <c r="M19" s="68"/>
      <c r="N19" s="68"/>
      <c r="O19" s="68"/>
      <c r="P19" s="68"/>
    </row>
    <row r="20" spans="1:16" ht="16.5" x14ac:dyDescent="0.3">
      <c r="A20" s="68"/>
      <c r="B20" s="86">
        <f t="shared" si="4"/>
        <v>0.70000000000000007</v>
      </c>
      <c r="C20" s="80">
        <f t="shared" si="0"/>
        <v>1.4163187499999998</v>
      </c>
      <c r="D20" s="81">
        <f t="shared" si="1"/>
        <v>0.82499999999999996</v>
      </c>
      <c r="E20" s="19">
        <f t="shared" si="2"/>
        <v>0.15778989103936403</v>
      </c>
      <c r="F20" s="19">
        <f t="shared" si="3"/>
        <v>1.7579128790192446E-2</v>
      </c>
      <c r="G20" s="68"/>
      <c r="H20" s="68"/>
      <c r="I20" s="68"/>
      <c r="J20" s="68"/>
      <c r="K20" s="68"/>
      <c r="L20" s="68"/>
      <c r="M20" s="68"/>
      <c r="N20" s="68"/>
      <c r="O20" s="68"/>
      <c r="P20" s="68"/>
    </row>
    <row r="21" spans="1:16" ht="16.5" x14ac:dyDescent="0.3">
      <c r="A21" s="68"/>
      <c r="B21" s="86">
        <f t="shared" si="4"/>
        <v>0.75000000000000011</v>
      </c>
      <c r="C21" s="80">
        <f t="shared" si="0"/>
        <v>1.3218974999999997</v>
      </c>
      <c r="D21" s="81">
        <f t="shared" si="1"/>
        <v>0.7699999999999998</v>
      </c>
      <c r="E21" s="19">
        <f t="shared" si="2"/>
        <v>0.15778989103936403</v>
      </c>
      <c r="F21" s="19">
        <f t="shared" si="3"/>
        <v>1.8834780846634768E-2</v>
      </c>
      <c r="G21" s="68"/>
      <c r="H21" s="68"/>
      <c r="I21" s="68"/>
      <c r="J21" s="68"/>
      <c r="K21" s="68"/>
      <c r="L21" s="68"/>
      <c r="M21" s="68"/>
      <c r="N21" s="68"/>
      <c r="O21" s="68"/>
      <c r="P21" s="68"/>
    </row>
    <row r="22" spans="1:16" ht="16.5" x14ac:dyDescent="0.3">
      <c r="A22" s="68"/>
      <c r="B22" s="86">
        <f t="shared" si="4"/>
        <v>0.80000000000000016</v>
      </c>
      <c r="C22" s="80">
        <f t="shared" si="0"/>
        <v>1.2392789062499996</v>
      </c>
      <c r="D22" s="81">
        <f t="shared" si="1"/>
        <v>0.72187499999999982</v>
      </c>
      <c r="E22" s="19">
        <f t="shared" si="2"/>
        <v>0.15778989103936403</v>
      </c>
      <c r="F22" s="19">
        <f t="shared" si="3"/>
        <v>2.0090432903077084E-2</v>
      </c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6" ht="16.5" x14ac:dyDescent="0.3">
      <c r="A23" s="68"/>
      <c r="B23" s="86">
        <f t="shared" si="4"/>
        <v>0.8500000000000002</v>
      </c>
      <c r="C23" s="80">
        <f t="shared" si="0"/>
        <v>1.1663801470588231</v>
      </c>
      <c r="D23" s="81">
        <f t="shared" si="1"/>
        <v>0.67941176470588216</v>
      </c>
      <c r="E23" s="19">
        <f t="shared" si="2"/>
        <v>0.15778989103936403</v>
      </c>
      <c r="F23" s="19">
        <f t="shared" si="3"/>
        <v>2.1346084959519396E-2</v>
      </c>
      <c r="G23" s="68"/>
      <c r="H23" s="68"/>
      <c r="I23" s="68"/>
      <c r="J23" s="68"/>
      <c r="K23" s="68"/>
      <c r="L23" s="68"/>
      <c r="M23" s="68"/>
      <c r="N23" s="68"/>
      <c r="O23" s="68"/>
      <c r="P23" s="68"/>
    </row>
    <row r="24" spans="1:16" ht="16.5" x14ac:dyDescent="0.3">
      <c r="A24" s="68"/>
      <c r="B24" s="86">
        <f t="shared" si="4"/>
        <v>0.90000000000000024</v>
      </c>
      <c r="C24" s="80">
        <f t="shared" si="0"/>
        <v>1.1015812499999997</v>
      </c>
      <c r="D24" s="81">
        <f t="shared" si="1"/>
        <v>0.6416666666666665</v>
      </c>
      <c r="E24" s="19">
        <f t="shared" si="2"/>
        <v>0.15778989103936403</v>
      </c>
      <c r="F24" s="19">
        <f t="shared" si="3"/>
        <v>2.2601737015961722E-2</v>
      </c>
      <c r="G24" s="68"/>
      <c r="H24" s="68"/>
      <c r="I24" s="68"/>
      <c r="J24" s="68"/>
      <c r="K24" s="68"/>
      <c r="L24" s="68"/>
      <c r="M24" s="68"/>
      <c r="N24" s="68"/>
      <c r="O24" s="68"/>
      <c r="P24" s="68"/>
    </row>
    <row r="25" spans="1:16" ht="16.5" x14ac:dyDescent="0.3">
      <c r="A25" s="68"/>
      <c r="B25" s="86">
        <f t="shared" si="4"/>
        <v>0.95000000000000029</v>
      </c>
      <c r="C25" s="80">
        <f t="shared" si="0"/>
        <v>1.0436032894736837</v>
      </c>
      <c r="D25" s="81">
        <f t="shared" si="1"/>
        <v>0.60789473684210504</v>
      </c>
      <c r="E25" s="19">
        <f t="shared" si="2"/>
        <v>0.15778989103936403</v>
      </c>
      <c r="F25" s="19">
        <f t="shared" si="3"/>
        <v>2.3857389072404041E-2</v>
      </c>
      <c r="G25" s="68"/>
      <c r="H25" s="68"/>
      <c r="I25" s="68"/>
      <c r="J25" s="68"/>
      <c r="K25" s="68"/>
      <c r="L25" s="68"/>
      <c r="M25" s="68"/>
      <c r="N25" s="68"/>
      <c r="O25" s="68"/>
      <c r="P25" s="68"/>
    </row>
    <row r="26" spans="1:16" ht="16.5" x14ac:dyDescent="0.3">
      <c r="A26" s="68"/>
      <c r="B26" s="86">
        <f t="shared" si="4"/>
        <v>1.0000000000000002</v>
      </c>
      <c r="C26" s="80">
        <f t="shared" si="0"/>
        <v>0.99142312499999963</v>
      </c>
      <c r="D26" s="81">
        <f t="shared" si="1"/>
        <v>0.57749999999999979</v>
      </c>
      <c r="E26" s="19">
        <f t="shared" si="2"/>
        <v>0.15778989103936403</v>
      </c>
      <c r="F26" s="19">
        <f t="shared" si="3"/>
        <v>2.5113041128846349E-2</v>
      </c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6" ht="16.5" x14ac:dyDescent="0.3">
      <c r="A27" s="68"/>
      <c r="B27" s="86">
        <f t="shared" si="4"/>
        <v>1.0500000000000003</v>
      </c>
      <c r="C27" s="80">
        <f t="shared" si="0"/>
        <v>0.94421249999999968</v>
      </c>
      <c r="D27" s="81">
        <f t="shared" si="1"/>
        <v>0.54999999999999982</v>
      </c>
      <c r="E27" s="19">
        <f t="shared" si="2"/>
        <v>0.15778989103936403</v>
      </c>
      <c r="F27" s="19">
        <f t="shared" si="3"/>
        <v>2.6368693185288668E-2</v>
      </c>
      <c r="G27" s="68"/>
      <c r="H27" s="68"/>
      <c r="I27" s="68"/>
      <c r="J27" s="68"/>
      <c r="K27" s="68"/>
      <c r="L27" s="68"/>
      <c r="M27" s="68"/>
      <c r="N27" s="68"/>
      <c r="O27" s="68"/>
      <c r="P27" s="68"/>
    </row>
    <row r="28" spans="1:16" ht="16.5" x14ac:dyDescent="0.3">
      <c r="A28" s="68"/>
      <c r="B28" s="86">
        <f t="shared" si="4"/>
        <v>1.1000000000000003</v>
      </c>
      <c r="C28" s="80">
        <f t="shared" si="0"/>
        <v>0.90129374999999989</v>
      </c>
      <c r="D28" s="81">
        <f t="shared" si="1"/>
        <v>0.52499999999999991</v>
      </c>
      <c r="E28" s="19">
        <f t="shared" si="2"/>
        <v>0.15778989103936408</v>
      </c>
      <c r="F28" s="19">
        <f t="shared" si="3"/>
        <v>2.7624345241731001E-2</v>
      </c>
      <c r="G28" s="68"/>
      <c r="H28" s="68"/>
      <c r="I28" s="68"/>
      <c r="J28" s="68"/>
      <c r="K28" s="68"/>
      <c r="L28" s="68"/>
      <c r="M28" s="68"/>
      <c r="N28" s="68"/>
      <c r="O28" s="68"/>
      <c r="P28" s="68"/>
    </row>
    <row r="29" spans="1:16" ht="16.5" x14ac:dyDescent="0.3">
      <c r="A29" s="68"/>
      <c r="B29" s="86">
        <f t="shared" si="4"/>
        <v>1.1500000000000004</v>
      </c>
      <c r="C29" s="80">
        <f t="shared" si="0"/>
        <v>0.86210706521739111</v>
      </c>
      <c r="D29" s="81">
        <f t="shared" si="1"/>
        <v>0.50217391304347814</v>
      </c>
      <c r="E29" s="19">
        <f t="shared" si="2"/>
        <v>0.15778989103936406</v>
      </c>
      <c r="F29" s="19">
        <f t="shared" si="3"/>
        <v>2.8879997298173317E-2</v>
      </c>
      <c r="G29" s="68"/>
      <c r="H29" s="68"/>
      <c r="I29" s="68"/>
      <c r="J29" s="68"/>
      <c r="K29" s="68"/>
      <c r="L29" s="68"/>
      <c r="M29" s="68"/>
      <c r="N29" s="68"/>
      <c r="O29" s="68"/>
      <c r="P29" s="68"/>
    </row>
    <row r="30" spans="1:16" ht="16.5" x14ac:dyDescent="0.3">
      <c r="A30" s="68"/>
      <c r="B30" s="86">
        <f t="shared" si="4"/>
        <v>1.2000000000000004</v>
      </c>
      <c r="C30" s="80">
        <f t="shared" si="0"/>
        <v>0.82618593749999969</v>
      </c>
      <c r="D30" s="81">
        <f t="shared" si="1"/>
        <v>0.48124999999999979</v>
      </c>
      <c r="E30" s="19">
        <f t="shared" si="2"/>
        <v>0.15778989103936403</v>
      </c>
      <c r="F30" s="19">
        <f t="shared" si="3"/>
        <v>3.0135649354615629E-2</v>
      </c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6" ht="16.5" x14ac:dyDescent="0.3">
      <c r="A31" s="68"/>
      <c r="B31" s="86">
        <f t="shared" si="4"/>
        <v>1.2500000000000004</v>
      </c>
      <c r="C31" s="80">
        <f t="shared" si="0"/>
        <v>0.79313849999999964</v>
      </c>
      <c r="D31" s="81">
        <f t="shared" si="1"/>
        <v>0.4619999999999998</v>
      </c>
      <c r="E31" s="19">
        <f t="shared" si="2"/>
        <v>0.15778989103936403</v>
      </c>
      <c r="F31" s="19">
        <f t="shared" si="3"/>
        <v>3.1391301411057948E-2</v>
      </c>
      <c r="G31" s="68"/>
      <c r="H31" s="68"/>
      <c r="I31" s="68"/>
      <c r="J31" s="68"/>
      <c r="K31" s="68"/>
      <c r="L31" s="68"/>
      <c r="M31" s="68"/>
      <c r="N31" s="68"/>
      <c r="O31" s="68"/>
      <c r="P31" s="68"/>
    </row>
    <row r="32" spans="1:16" ht="16.5" x14ac:dyDescent="0.3">
      <c r="A32" s="68"/>
      <c r="B32" s="86">
        <f t="shared" si="4"/>
        <v>1.3000000000000005</v>
      </c>
      <c r="C32" s="80">
        <f t="shared" si="0"/>
        <v>0.7626331730769228</v>
      </c>
      <c r="D32" s="81">
        <f t="shared" si="1"/>
        <v>0.4442307692307691</v>
      </c>
      <c r="E32" s="19">
        <f t="shared" si="2"/>
        <v>0.15778989103936403</v>
      </c>
      <c r="F32" s="19">
        <f t="shared" si="3"/>
        <v>3.2646953467500267E-2</v>
      </c>
      <c r="G32" s="68"/>
      <c r="H32" s="68"/>
      <c r="I32" s="68"/>
      <c r="J32" s="68"/>
      <c r="K32" s="68"/>
      <c r="L32" s="68"/>
      <c r="M32" s="68"/>
      <c r="N32" s="68"/>
      <c r="O32" s="68"/>
      <c r="P32" s="68"/>
    </row>
    <row r="33" spans="1:16" ht="16.5" x14ac:dyDescent="0.3">
      <c r="A33" s="68"/>
      <c r="B33" s="86">
        <f t="shared" si="4"/>
        <v>1.3500000000000005</v>
      </c>
      <c r="C33" s="80">
        <f t="shared" si="0"/>
        <v>0.73438749999999964</v>
      </c>
      <c r="D33" s="81">
        <f t="shared" si="1"/>
        <v>0.42777777777777759</v>
      </c>
      <c r="E33" s="19">
        <f t="shared" si="2"/>
        <v>0.15778989103936403</v>
      </c>
      <c r="F33" s="19">
        <f t="shared" si="3"/>
        <v>3.3902605523942586E-2</v>
      </c>
      <c r="G33" s="68"/>
      <c r="H33" s="68"/>
      <c r="I33" s="68"/>
      <c r="J33" s="68"/>
      <c r="K33" s="68"/>
      <c r="L33" s="68"/>
      <c r="M33" s="68"/>
      <c r="N33" s="68"/>
      <c r="O33" s="68"/>
      <c r="P33" s="68"/>
    </row>
    <row r="34" spans="1:16" ht="16.5" x14ac:dyDescent="0.3">
      <c r="A34" s="68"/>
      <c r="B34" s="86">
        <f t="shared" si="4"/>
        <v>1.4000000000000006</v>
      </c>
      <c r="C34" s="80">
        <f t="shared" si="0"/>
        <v>0.7081593749999997</v>
      </c>
      <c r="D34" s="81">
        <f t="shared" si="1"/>
        <v>0.41249999999999981</v>
      </c>
      <c r="E34" s="19">
        <f t="shared" si="2"/>
        <v>0.15778989103936406</v>
      </c>
      <c r="F34" s="19">
        <f t="shared" si="3"/>
        <v>3.5158257580384905E-2</v>
      </c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ht="16.5" x14ac:dyDescent="0.3">
      <c r="A35" s="68"/>
      <c r="B35" s="86">
        <f t="shared" si="4"/>
        <v>1.4500000000000006</v>
      </c>
      <c r="C35" s="80">
        <f t="shared" si="0"/>
        <v>0.6837400862068963</v>
      </c>
      <c r="D35" s="81">
        <f t="shared" si="1"/>
        <v>0.39827586206896537</v>
      </c>
      <c r="E35" s="19">
        <f t="shared" si="2"/>
        <v>0.15778989103936406</v>
      </c>
      <c r="F35" s="19">
        <f t="shared" si="3"/>
        <v>3.6413909636827224E-2</v>
      </c>
      <c r="G35" s="68"/>
      <c r="H35" s="68"/>
      <c r="I35" s="68"/>
      <c r="J35" s="68"/>
      <c r="K35" s="68"/>
      <c r="L35" s="68"/>
      <c r="M35" s="68"/>
      <c r="N35" s="68"/>
      <c r="O35" s="68"/>
      <c r="P35" s="68"/>
    </row>
    <row r="36" spans="1:16" ht="16.5" x14ac:dyDescent="0.3">
      <c r="A36" s="68"/>
      <c r="B36" s="86">
        <f t="shared" si="4"/>
        <v>1.5000000000000007</v>
      </c>
      <c r="C36" s="80">
        <f t="shared" si="0"/>
        <v>0.66094874999999975</v>
      </c>
      <c r="D36" s="81">
        <f t="shared" si="1"/>
        <v>0.38499999999999984</v>
      </c>
      <c r="E36" s="19">
        <f t="shared" si="2"/>
        <v>0.15778989103936406</v>
      </c>
      <c r="F36" s="19">
        <f t="shared" si="3"/>
        <v>3.7669561693269543E-2</v>
      </c>
      <c r="G36" s="68"/>
      <c r="H36" s="68"/>
      <c r="I36" s="68"/>
      <c r="J36" s="68"/>
      <c r="K36" s="68"/>
      <c r="L36" s="68"/>
      <c r="M36" s="68"/>
      <c r="N36" s="68"/>
      <c r="O36" s="68"/>
      <c r="P36" s="68"/>
    </row>
    <row r="37" spans="1:16" ht="16.5" x14ac:dyDescent="0.3">
      <c r="A37" s="68"/>
      <c r="B37" s="86">
        <f t="shared" si="4"/>
        <v>1.5500000000000007</v>
      </c>
      <c r="C37" s="80">
        <f t="shared" si="0"/>
        <v>0.63962782258064488</v>
      </c>
      <c r="D37" s="81">
        <f t="shared" si="1"/>
        <v>0.37258064516129014</v>
      </c>
      <c r="E37" s="19">
        <f t="shared" si="2"/>
        <v>0.15778989103936403</v>
      </c>
      <c r="F37" s="19">
        <f t="shared" si="3"/>
        <v>3.8925213749711862E-2</v>
      </c>
      <c r="G37" s="68"/>
      <c r="H37" s="68"/>
      <c r="I37" s="68"/>
      <c r="J37" s="68"/>
      <c r="K37" s="68"/>
      <c r="L37" s="68"/>
      <c r="M37" s="68"/>
      <c r="N37" s="68"/>
      <c r="O37" s="68"/>
      <c r="P37" s="68"/>
    </row>
    <row r="38" spans="1:16" ht="16.5" x14ac:dyDescent="0.3">
      <c r="A38" s="68"/>
      <c r="B38" s="86">
        <f t="shared" si="4"/>
        <v>1.6000000000000008</v>
      </c>
      <c r="C38" s="80">
        <f t="shared" ref="C38:C69" si="5">IF(AND(agv*η_sv*D38&lt;=0.2*agv,q_v&gt;1),0.2*agv,agv*η_sv*D38)</f>
        <v>0.61963945312499968</v>
      </c>
      <c r="D38" s="81">
        <f t="shared" ref="D38:D69" si="6">IF(B38&lt;=TBv,1+(β0v/q_v-1)*B38/TBv,IF(B38&lt;=TCv,β0v/q_v,IF(B38&lt;=TDv,β0v*TCv/(B38*q_v),IF(B38&gt;TDv,β0v*TCv*TDv/(q_v*B38^2)))))</f>
        <v>0.3609374999999998</v>
      </c>
      <c r="E38" s="19">
        <f t="shared" si="2"/>
        <v>0.15778989103936403</v>
      </c>
      <c r="F38" s="19">
        <f t="shared" si="3"/>
        <v>4.0180865806154174E-2</v>
      </c>
      <c r="G38" s="68"/>
      <c r="H38" s="68"/>
      <c r="I38" s="68"/>
      <c r="J38" s="68"/>
      <c r="K38" s="68"/>
      <c r="L38" s="68"/>
      <c r="M38" s="68"/>
      <c r="N38" s="68"/>
      <c r="O38" s="68"/>
      <c r="P38" s="68"/>
    </row>
    <row r="39" spans="1:16" ht="16.5" x14ac:dyDescent="0.3">
      <c r="A39" s="68"/>
      <c r="B39" s="86">
        <f t="shared" si="4"/>
        <v>1.6500000000000008</v>
      </c>
      <c r="C39" s="80">
        <f t="shared" si="5"/>
        <v>0.60086249999999963</v>
      </c>
      <c r="D39" s="81">
        <f t="shared" si="6"/>
        <v>0.34999999999999981</v>
      </c>
      <c r="E39" s="19">
        <f t="shared" si="2"/>
        <v>0.15778989103936403</v>
      </c>
      <c r="F39" s="19">
        <f t="shared" si="3"/>
        <v>4.14365178625965E-2</v>
      </c>
      <c r="G39" s="68"/>
      <c r="H39" s="68"/>
      <c r="I39" s="68"/>
      <c r="J39" s="68"/>
      <c r="K39" s="68"/>
      <c r="L39" s="68"/>
      <c r="M39" s="68"/>
      <c r="N39" s="68"/>
      <c r="O39" s="68"/>
      <c r="P39" s="68"/>
    </row>
    <row r="40" spans="1:16" ht="16.5" x14ac:dyDescent="0.3">
      <c r="A40" s="68"/>
      <c r="B40" s="86">
        <f t="shared" si="4"/>
        <v>1.7000000000000008</v>
      </c>
      <c r="C40" s="80">
        <f t="shared" si="5"/>
        <v>0.58319007352941155</v>
      </c>
      <c r="D40" s="81">
        <f t="shared" si="6"/>
        <v>0.33970588235294102</v>
      </c>
      <c r="E40" s="19">
        <f t="shared" si="2"/>
        <v>0.15778989103936406</v>
      </c>
      <c r="F40" s="19">
        <f t="shared" si="3"/>
        <v>4.2692169919038819E-2</v>
      </c>
      <c r="G40" s="68"/>
      <c r="H40" s="68"/>
      <c r="I40" s="68"/>
      <c r="J40" s="68"/>
      <c r="K40" s="68"/>
      <c r="L40" s="68"/>
      <c r="M40" s="68"/>
      <c r="N40" s="68"/>
      <c r="O40" s="68"/>
      <c r="P40" s="68"/>
    </row>
    <row r="41" spans="1:16" ht="16.5" x14ac:dyDescent="0.3">
      <c r="A41" s="68"/>
      <c r="B41" s="86">
        <f t="shared" si="4"/>
        <v>1.7500000000000009</v>
      </c>
      <c r="C41" s="80">
        <f t="shared" si="5"/>
        <v>0.56652749999999963</v>
      </c>
      <c r="D41" s="81">
        <f t="shared" si="6"/>
        <v>0.32999999999999979</v>
      </c>
      <c r="E41" s="19">
        <f t="shared" si="2"/>
        <v>0.15778989103936403</v>
      </c>
      <c r="F41" s="19">
        <f t="shared" si="3"/>
        <v>4.3947821975481124E-2</v>
      </c>
      <c r="G41" s="68"/>
      <c r="H41" s="68"/>
      <c r="I41" s="68"/>
      <c r="J41" s="68"/>
      <c r="K41" s="68"/>
      <c r="L41" s="68"/>
      <c r="M41" s="68"/>
      <c r="N41" s="68"/>
      <c r="O41" s="68"/>
      <c r="P41" s="68"/>
    </row>
    <row r="42" spans="1:16" ht="16.5" x14ac:dyDescent="0.3">
      <c r="A42" s="68"/>
      <c r="B42" s="86">
        <f t="shared" si="4"/>
        <v>1.8000000000000009</v>
      </c>
      <c r="C42" s="80">
        <f t="shared" si="5"/>
        <v>0.55079062499999965</v>
      </c>
      <c r="D42" s="81">
        <f t="shared" si="6"/>
        <v>0.32083333333333314</v>
      </c>
      <c r="E42" s="19">
        <f t="shared" si="2"/>
        <v>0.15778989103936403</v>
      </c>
      <c r="F42" s="19">
        <f t="shared" si="3"/>
        <v>4.520347403192345E-2</v>
      </c>
      <c r="G42" s="68"/>
      <c r="H42" s="68"/>
      <c r="I42" s="68"/>
      <c r="J42" s="68"/>
      <c r="K42" s="68"/>
      <c r="L42" s="68"/>
      <c r="M42" s="68"/>
      <c r="N42" s="68"/>
      <c r="O42" s="68"/>
      <c r="P42" s="68"/>
    </row>
    <row r="43" spans="1:16" ht="16.5" x14ac:dyDescent="0.3">
      <c r="A43" s="68"/>
      <c r="B43" s="86">
        <f t="shared" si="4"/>
        <v>1.850000000000001</v>
      </c>
      <c r="C43" s="80">
        <f t="shared" si="5"/>
        <v>0.53590439189189165</v>
      </c>
      <c r="D43" s="81">
        <f t="shared" si="6"/>
        <v>0.31216216216216203</v>
      </c>
      <c r="E43" s="19">
        <f t="shared" si="2"/>
        <v>0.15778989103936406</v>
      </c>
      <c r="F43" s="19">
        <f t="shared" si="3"/>
        <v>4.6459126088365776E-2</v>
      </c>
      <c r="G43" s="68"/>
      <c r="H43" s="68"/>
      <c r="I43" s="68"/>
      <c r="J43" s="68"/>
      <c r="K43" s="68"/>
      <c r="L43" s="68"/>
      <c r="M43" s="68"/>
      <c r="N43" s="68"/>
      <c r="O43" s="68"/>
      <c r="P43" s="68"/>
    </row>
    <row r="44" spans="1:16" ht="16.5" x14ac:dyDescent="0.3">
      <c r="A44" s="68"/>
      <c r="B44" s="86">
        <f t="shared" si="4"/>
        <v>1.900000000000001</v>
      </c>
      <c r="C44" s="80">
        <f t="shared" si="5"/>
        <v>0.52180164473684187</v>
      </c>
      <c r="D44" s="81">
        <f t="shared" si="6"/>
        <v>0.30394736842105247</v>
      </c>
      <c r="E44" s="19">
        <f t="shared" si="2"/>
        <v>0.15778989103936406</v>
      </c>
      <c r="F44" s="19">
        <f t="shared" si="3"/>
        <v>4.7714778144808095E-2</v>
      </c>
      <c r="G44" s="68"/>
      <c r="H44" s="68"/>
      <c r="I44" s="68"/>
      <c r="J44" s="68"/>
      <c r="K44" s="68"/>
      <c r="L44" s="68"/>
      <c r="M44" s="68"/>
      <c r="N44" s="68"/>
      <c r="O44" s="68"/>
      <c r="P44" s="68"/>
    </row>
    <row r="45" spans="1:16" ht="16.5" x14ac:dyDescent="0.3">
      <c r="A45" s="68"/>
      <c r="B45" s="86">
        <f t="shared" si="4"/>
        <v>1.9500000000000011</v>
      </c>
      <c r="C45" s="80">
        <f t="shared" si="5"/>
        <v>0.50842211538461513</v>
      </c>
      <c r="D45" s="81">
        <f t="shared" si="6"/>
        <v>0.29615384615384599</v>
      </c>
      <c r="E45" s="19">
        <f t="shared" si="2"/>
        <v>0.15778989103936403</v>
      </c>
      <c r="F45" s="19">
        <f t="shared" si="3"/>
        <v>4.8970430201250401E-2</v>
      </c>
      <c r="G45" s="68"/>
      <c r="H45" s="68"/>
      <c r="I45" s="68"/>
      <c r="J45" s="68"/>
      <c r="K45" s="68"/>
      <c r="L45" s="68"/>
      <c r="M45" s="68"/>
      <c r="N45" s="68"/>
      <c r="O45" s="68"/>
      <c r="P45" s="68"/>
    </row>
    <row r="46" spans="1:16" ht="16.5" x14ac:dyDescent="0.3">
      <c r="A46" s="68"/>
      <c r="B46" s="86">
        <f t="shared" si="4"/>
        <v>2.0000000000000009</v>
      </c>
      <c r="C46" s="80">
        <f t="shared" si="5"/>
        <v>0.4957115624999997</v>
      </c>
      <c r="D46" s="81">
        <f t="shared" si="6"/>
        <v>0.28874999999999984</v>
      </c>
      <c r="E46" s="19">
        <f t="shared" si="2"/>
        <v>0.157789891039364</v>
      </c>
      <c r="F46" s="19">
        <f t="shared" si="3"/>
        <v>5.0226082257692713E-2</v>
      </c>
      <c r="G46" s="68"/>
      <c r="H46" s="68"/>
      <c r="I46" s="68"/>
      <c r="J46" s="68"/>
      <c r="K46" s="68"/>
      <c r="L46" s="68"/>
      <c r="M46" s="68"/>
      <c r="N46" s="68"/>
      <c r="O46" s="68"/>
      <c r="P46" s="68"/>
    </row>
    <row r="47" spans="1:16" ht="16.5" x14ac:dyDescent="0.3">
      <c r="A47" s="68"/>
      <c r="B47" s="86">
        <f t="shared" si="4"/>
        <v>2.0500000000000007</v>
      </c>
      <c r="C47" s="80">
        <f t="shared" si="5"/>
        <v>0.4836210365853657</v>
      </c>
      <c r="D47" s="81">
        <f t="shared" si="6"/>
        <v>0.28170731707317065</v>
      </c>
      <c r="E47" s="19">
        <f t="shared" si="2"/>
        <v>0.15778989103936403</v>
      </c>
      <c r="F47" s="19">
        <f t="shared" si="3"/>
        <v>5.1481734314135032E-2</v>
      </c>
      <c r="G47" s="68"/>
      <c r="H47" s="68"/>
      <c r="I47" s="68"/>
      <c r="J47" s="68"/>
      <c r="K47" s="68"/>
      <c r="L47" s="68"/>
      <c r="M47" s="68"/>
      <c r="N47" s="68"/>
      <c r="O47" s="68"/>
      <c r="P47" s="68"/>
    </row>
    <row r="48" spans="1:16" ht="16.5" x14ac:dyDescent="0.3">
      <c r="A48" s="68"/>
      <c r="B48" s="86">
        <f t="shared" si="4"/>
        <v>2.1000000000000005</v>
      </c>
      <c r="C48" s="80">
        <f t="shared" si="5"/>
        <v>0.47210624999999984</v>
      </c>
      <c r="D48" s="81">
        <f t="shared" si="6"/>
        <v>0.27499999999999991</v>
      </c>
      <c r="E48" s="19">
        <f t="shared" si="2"/>
        <v>0.15778989103936403</v>
      </c>
      <c r="F48" s="19">
        <f t="shared" si="3"/>
        <v>5.2737386370577337E-2</v>
      </c>
      <c r="G48" s="68"/>
      <c r="H48" s="68"/>
      <c r="I48" s="68"/>
      <c r="J48" s="68"/>
      <c r="K48" s="68"/>
      <c r="L48" s="68"/>
      <c r="M48" s="68"/>
      <c r="N48" s="68"/>
      <c r="O48" s="68"/>
      <c r="P48" s="68"/>
    </row>
    <row r="49" spans="1:16" ht="16.5" x14ac:dyDescent="0.3">
      <c r="A49" s="68"/>
      <c r="B49" s="86">
        <f t="shared" si="4"/>
        <v>2.1500000000000004</v>
      </c>
      <c r="C49" s="80">
        <f t="shared" si="5"/>
        <v>0.46112703488372081</v>
      </c>
      <c r="D49" s="81">
        <f t="shared" si="6"/>
        <v>0.26860465116279064</v>
      </c>
      <c r="E49" s="19">
        <f t="shared" si="2"/>
        <v>0.15778989103936403</v>
      </c>
      <c r="F49" s="19">
        <f t="shared" si="3"/>
        <v>5.3993038427019656E-2</v>
      </c>
      <c r="G49" s="68"/>
      <c r="H49" s="68"/>
      <c r="I49" s="68"/>
      <c r="J49" s="68"/>
      <c r="K49" s="68"/>
      <c r="L49" s="68"/>
      <c r="M49" s="68"/>
      <c r="N49" s="68"/>
      <c r="O49" s="68"/>
      <c r="P49" s="68"/>
    </row>
    <row r="50" spans="1:16" ht="16.5" x14ac:dyDescent="0.3">
      <c r="A50" s="68"/>
      <c r="B50" s="86">
        <f t="shared" si="4"/>
        <v>2.2000000000000002</v>
      </c>
      <c r="C50" s="80">
        <f t="shared" si="5"/>
        <v>0.45064687499999995</v>
      </c>
      <c r="D50" s="81">
        <f t="shared" si="6"/>
        <v>0.26249999999999996</v>
      </c>
      <c r="E50" s="19">
        <f t="shared" si="2"/>
        <v>0.15778989103936403</v>
      </c>
      <c r="F50" s="19">
        <f t="shared" si="3"/>
        <v>5.5248690483461968E-2</v>
      </c>
      <c r="G50" s="68"/>
      <c r="H50" s="68"/>
      <c r="I50" s="68"/>
      <c r="J50" s="68"/>
      <c r="K50" s="68"/>
      <c r="L50" s="68"/>
      <c r="M50" s="68"/>
      <c r="N50" s="68"/>
      <c r="O50" s="68"/>
      <c r="P50" s="68"/>
    </row>
    <row r="51" spans="1:16" ht="16.5" x14ac:dyDescent="0.3">
      <c r="A51" s="68"/>
      <c r="B51" s="86">
        <f t="shared" si="4"/>
        <v>2.25</v>
      </c>
      <c r="C51" s="80">
        <f t="shared" si="5"/>
        <v>0.44063249999999998</v>
      </c>
      <c r="D51" s="81">
        <f t="shared" si="6"/>
        <v>0.25666666666666665</v>
      </c>
      <c r="E51" s="19">
        <f t="shared" si="2"/>
        <v>0.15778989103936403</v>
      </c>
      <c r="F51" s="19">
        <f t="shared" si="3"/>
        <v>5.650434253990428E-2</v>
      </c>
      <c r="G51" s="68"/>
      <c r="H51" s="68"/>
      <c r="I51" s="68"/>
      <c r="J51" s="68"/>
      <c r="K51" s="68"/>
      <c r="L51" s="68"/>
      <c r="M51" s="68"/>
      <c r="N51" s="68"/>
      <c r="O51" s="68"/>
      <c r="P51" s="68"/>
    </row>
    <row r="52" spans="1:16" ht="16.5" x14ac:dyDescent="0.3">
      <c r="A52" s="68"/>
      <c r="B52" s="86">
        <f t="shared" si="4"/>
        <v>2.2999999999999998</v>
      </c>
      <c r="C52" s="80">
        <f t="shared" si="5"/>
        <v>0.43105353260869567</v>
      </c>
      <c r="D52" s="81">
        <f t="shared" si="6"/>
        <v>0.25108695652173912</v>
      </c>
      <c r="E52" s="19">
        <f t="shared" si="2"/>
        <v>0.15778989103936403</v>
      </c>
      <c r="F52" s="19">
        <f t="shared" si="3"/>
        <v>5.7759994596346599E-2</v>
      </c>
      <c r="G52" s="68"/>
      <c r="H52" s="68"/>
      <c r="I52" s="68"/>
      <c r="J52" s="68"/>
      <c r="K52" s="68"/>
      <c r="L52" s="68"/>
      <c r="M52" s="68"/>
      <c r="N52" s="68"/>
      <c r="O52" s="68"/>
      <c r="P52" s="68"/>
    </row>
    <row r="53" spans="1:16" ht="16.5" x14ac:dyDescent="0.3">
      <c r="A53" s="68"/>
      <c r="B53" s="86">
        <f t="shared" si="4"/>
        <v>2.3499999999999996</v>
      </c>
      <c r="C53" s="80">
        <f t="shared" si="5"/>
        <v>0.42188218085106388</v>
      </c>
      <c r="D53" s="81">
        <f t="shared" si="6"/>
        <v>0.24574468085106385</v>
      </c>
      <c r="E53" s="19">
        <f t="shared" si="2"/>
        <v>0.15778989103936403</v>
      </c>
      <c r="F53" s="19">
        <f t="shared" si="3"/>
        <v>5.9015646652788911E-2</v>
      </c>
      <c r="G53" s="68"/>
      <c r="H53" s="68"/>
      <c r="I53" s="68"/>
      <c r="J53" s="68"/>
      <c r="K53" s="68"/>
      <c r="L53" s="68"/>
      <c r="M53" s="68"/>
      <c r="N53" s="68"/>
      <c r="O53" s="68"/>
      <c r="P53" s="68"/>
    </row>
    <row r="54" spans="1:16" ht="16.5" x14ac:dyDescent="0.3">
      <c r="A54" s="68"/>
      <c r="B54" s="86">
        <f t="shared" si="4"/>
        <v>2.3999999999999995</v>
      </c>
      <c r="C54" s="80">
        <f t="shared" si="5"/>
        <v>0.41309296875000007</v>
      </c>
      <c r="D54" s="81">
        <f t="shared" si="6"/>
        <v>0.24062500000000003</v>
      </c>
      <c r="E54" s="19">
        <f t="shared" si="2"/>
        <v>0.15778989103936403</v>
      </c>
      <c r="F54" s="19">
        <f t="shared" si="3"/>
        <v>6.0271298709231223E-2</v>
      </c>
      <c r="G54" s="68"/>
      <c r="H54" s="68"/>
      <c r="I54" s="68"/>
      <c r="J54" s="68"/>
      <c r="K54" s="68"/>
      <c r="L54" s="68"/>
      <c r="M54" s="68"/>
      <c r="N54" s="68"/>
      <c r="O54" s="68"/>
      <c r="P54" s="68"/>
    </row>
    <row r="55" spans="1:16" ht="16.5" x14ac:dyDescent="0.3">
      <c r="A55" s="68"/>
      <c r="B55" s="86">
        <f t="shared" si="4"/>
        <v>2.4499999999999993</v>
      </c>
      <c r="C55" s="80">
        <f t="shared" si="5"/>
        <v>0.40466250000000009</v>
      </c>
      <c r="D55" s="81">
        <f t="shared" si="6"/>
        <v>0.23571428571428577</v>
      </c>
      <c r="E55" s="19">
        <f t="shared" si="2"/>
        <v>0.15778989103936403</v>
      </c>
      <c r="F55" s="19">
        <f t="shared" si="3"/>
        <v>6.1526950765673542E-2</v>
      </c>
      <c r="G55" s="68"/>
      <c r="H55" s="68"/>
      <c r="I55" s="68"/>
      <c r="J55" s="68"/>
      <c r="K55" s="68"/>
      <c r="L55" s="68"/>
      <c r="M55" s="68"/>
      <c r="N55" s="68"/>
      <c r="O55" s="68"/>
      <c r="P55" s="68"/>
    </row>
    <row r="56" spans="1:16" ht="16.5" x14ac:dyDescent="0.3">
      <c r="A56" s="68"/>
      <c r="B56" s="86">
        <f t="shared" si="4"/>
        <v>2.4999999999999991</v>
      </c>
      <c r="C56" s="80">
        <f t="shared" si="5"/>
        <v>0.3965692500000001</v>
      </c>
      <c r="D56" s="81">
        <f t="shared" si="6"/>
        <v>0.23100000000000007</v>
      </c>
      <c r="E56" s="19">
        <f t="shared" si="2"/>
        <v>0.15778989103936403</v>
      </c>
      <c r="F56" s="19">
        <f t="shared" si="3"/>
        <v>6.2782602822115841E-2</v>
      </c>
      <c r="G56" s="68"/>
      <c r="H56" s="68"/>
      <c r="I56" s="68"/>
      <c r="J56" s="68"/>
      <c r="K56" s="68"/>
      <c r="L56" s="68"/>
      <c r="M56" s="68"/>
      <c r="N56" s="68"/>
      <c r="O56" s="68"/>
      <c r="P56" s="68"/>
    </row>
    <row r="57" spans="1:16" ht="16.5" x14ac:dyDescent="0.3">
      <c r="A57" s="68"/>
      <c r="B57" s="86">
        <f t="shared" si="4"/>
        <v>2.5499999999999989</v>
      </c>
      <c r="C57" s="80">
        <f t="shared" si="5"/>
        <v>0.38879338235294131</v>
      </c>
      <c r="D57" s="81">
        <f t="shared" si="6"/>
        <v>0.2264705882352942</v>
      </c>
      <c r="E57" s="19">
        <f t="shared" si="2"/>
        <v>0.15778989103936403</v>
      </c>
      <c r="F57" s="19">
        <f t="shared" si="3"/>
        <v>6.403825487855816E-2</v>
      </c>
      <c r="G57" s="68"/>
      <c r="H57" s="68"/>
      <c r="I57" s="68"/>
      <c r="J57" s="68"/>
      <c r="K57" s="68"/>
      <c r="L57" s="68"/>
      <c r="M57" s="68"/>
      <c r="N57" s="68"/>
      <c r="O57" s="68"/>
      <c r="P57" s="68"/>
    </row>
    <row r="58" spans="1:16" ht="16.5" x14ac:dyDescent="0.3">
      <c r="A58" s="68"/>
      <c r="B58" s="86">
        <f t="shared" si="4"/>
        <v>2.5999999999999988</v>
      </c>
      <c r="C58" s="80">
        <f t="shared" si="5"/>
        <v>0.38131658653846173</v>
      </c>
      <c r="D58" s="81">
        <f t="shared" si="6"/>
        <v>0.22211538461538471</v>
      </c>
      <c r="E58" s="19">
        <f t="shared" si="2"/>
        <v>0.15778989103936406</v>
      </c>
      <c r="F58" s="19">
        <f t="shared" si="3"/>
        <v>6.5293906935000492E-2</v>
      </c>
      <c r="G58" s="68"/>
      <c r="H58" s="68"/>
      <c r="I58" s="68"/>
      <c r="J58" s="68"/>
      <c r="K58" s="68"/>
      <c r="L58" s="68"/>
      <c r="M58" s="68"/>
      <c r="N58" s="68"/>
      <c r="O58" s="68"/>
      <c r="P58" s="68"/>
    </row>
    <row r="59" spans="1:16" ht="16.5" x14ac:dyDescent="0.3">
      <c r="A59" s="68"/>
      <c r="B59" s="86">
        <f t="shared" si="4"/>
        <v>2.6499999999999986</v>
      </c>
      <c r="C59" s="80">
        <f t="shared" si="5"/>
        <v>0.37412193396226434</v>
      </c>
      <c r="D59" s="81">
        <f t="shared" si="6"/>
        <v>0.21792452830188691</v>
      </c>
      <c r="E59" s="19">
        <f t="shared" si="2"/>
        <v>0.15778989103936403</v>
      </c>
      <c r="F59" s="19">
        <f t="shared" si="3"/>
        <v>6.6549558991442798E-2</v>
      </c>
      <c r="G59" s="68"/>
      <c r="H59" s="68"/>
      <c r="I59" s="68"/>
      <c r="J59" s="68"/>
      <c r="K59" s="68"/>
      <c r="L59" s="68"/>
      <c r="M59" s="68"/>
      <c r="N59" s="68"/>
      <c r="O59" s="68"/>
      <c r="P59" s="68"/>
    </row>
    <row r="60" spans="1:16" ht="16.5" x14ac:dyDescent="0.3">
      <c r="A60" s="68"/>
      <c r="B60" s="86">
        <f t="shared" si="4"/>
        <v>2.6999999999999984</v>
      </c>
      <c r="C60" s="80">
        <f t="shared" si="5"/>
        <v>0.36719375000000021</v>
      </c>
      <c r="D60" s="81">
        <f t="shared" si="6"/>
        <v>0.21388888888888902</v>
      </c>
      <c r="E60" s="19">
        <f t="shared" si="2"/>
        <v>0.15778989103936403</v>
      </c>
      <c r="F60" s="19">
        <f t="shared" si="3"/>
        <v>6.7805211047885103E-2</v>
      </c>
      <c r="G60" s="68"/>
      <c r="H60" s="68"/>
      <c r="I60" s="68"/>
      <c r="J60" s="68"/>
      <c r="K60" s="68"/>
      <c r="L60" s="68"/>
      <c r="M60" s="68"/>
      <c r="N60" s="68"/>
      <c r="O60" s="68"/>
      <c r="P60" s="68"/>
    </row>
    <row r="61" spans="1:16" ht="16.5" x14ac:dyDescent="0.3">
      <c r="A61" s="68"/>
      <c r="B61" s="86">
        <f t="shared" si="4"/>
        <v>2.7499999999999982</v>
      </c>
      <c r="C61" s="80">
        <f t="shared" si="5"/>
        <v>0.36051750000000021</v>
      </c>
      <c r="D61" s="81">
        <f t="shared" si="6"/>
        <v>0.21000000000000013</v>
      </c>
      <c r="E61" s="19">
        <f t="shared" si="2"/>
        <v>0.15778989103936403</v>
      </c>
      <c r="F61" s="19">
        <f t="shared" si="3"/>
        <v>6.9060863104327422E-2</v>
      </c>
      <c r="G61" s="68"/>
      <c r="H61" s="68"/>
      <c r="I61" s="68"/>
      <c r="J61" s="68"/>
      <c r="K61" s="68"/>
      <c r="L61" s="68"/>
      <c r="M61" s="68"/>
      <c r="N61" s="68"/>
      <c r="O61" s="68"/>
      <c r="P61" s="68"/>
    </row>
    <row r="62" spans="1:16" ht="16.5" x14ac:dyDescent="0.3">
      <c r="A62" s="68"/>
      <c r="B62" s="86">
        <f t="shared" si="4"/>
        <v>2.799999999999998</v>
      </c>
      <c r="C62" s="80">
        <f t="shared" si="5"/>
        <v>0.35407968750000018</v>
      </c>
      <c r="D62" s="81">
        <f t="shared" si="6"/>
        <v>0.2062500000000001</v>
      </c>
      <c r="E62" s="19">
        <f t="shared" si="2"/>
        <v>0.15778989103936403</v>
      </c>
      <c r="F62" s="19">
        <f t="shared" si="3"/>
        <v>7.0316515160769727E-2</v>
      </c>
      <c r="G62" s="68"/>
      <c r="H62" s="68"/>
      <c r="I62" s="68"/>
      <c r="J62" s="68"/>
      <c r="K62" s="68"/>
      <c r="L62" s="68"/>
      <c r="M62" s="68"/>
      <c r="N62" s="68"/>
      <c r="O62" s="68"/>
      <c r="P62" s="68"/>
    </row>
    <row r="63" spans="1:16" ht="16.5" x14ac:dyDescent="0.3">
      <c r="A63" s="68"/>
      <c r="B63" s="86">
        <f t="shared" si="4"/>
        <v>2.8499999999999979</v>
      </c>
      <c r="C63" s="80">
        <f t="shared" si="5"/>
        <v>0.34786776315789497</v>
      </c>
      <c r="D63" s="81">
        <f t="shared" si="6"/>
        <v>0.20263157894736855</v>
      </c>
      <c r="E63" s="19">
        <f t="shared" si="2"/>
        <v>0.15778989103936403</v>
      </c>
      <c r="F63" s="19">
        <f t="shared" si="3"/>
        <v>7.1572167217212046E-2</v>
      </c>
      <c r="G63" s="68"/>
      <c r="H63" s="68"/>
      <c r="I63" s="68"/>
      <c r="J63" s="68"/>
      <c r="K63" s="68"/>
      <c r="L63" s="68"/>
      <c r="M63" s="68"/>
      <c r="N63" s="68"/>
      <c r="O63" s="68"/>
      <c r="P63" s="68"/>
    </row>
    <row r="64" spans="1:16" ht="16.5" x14ac:dyDescent="0.3">
      <c r="A64" s="68"/>
      <c r="B64" s="86">
        <f t="shared" si="4"/>
        <v>2.8999999999999977</v>
      </c>
      <c r="C64" s="80">
        <f t="shared" si="5"/>
        <v>0.34335000000000004</v>
      </c>
      <c r="D64" s="81">
        <f t="shared" si="6"/>
        <v>0.19913793103448293</v>
      </c>
      <c r="E64" s="19">
        <f t="shared" si="2"/>
        <v>0.15847296416074647</v>
      </c>
      <c r="F64" s="19">
        <f t="shared" si="3"/>
        <v>7.3143091218561912E-2</v>
      </c>
      <c r="G64" s="68"/>
      <c r="H64" s="68"/>
      <c r="I64" s="68"/>
      <c r="J64" s="68"/>
      <c r="K64" s="68"/>
      <c r="L64" s="68"/>
      <c r="M64" s="68"/>
      <c r="N64" s="68"/>
      <c r="O64" s="68"/>
      <c r="P64" s="68"/>
    </row>
    <row r="65" spans="1:16" ht="16.5" x14ac:dyDescent="0.3">
      <c r="A65" s="68"/>
      <c r="B65" s="86">
        <f t="shared" si="4"/>
        <v>2.9499999999999975</v>
      </c>
      <c r="C65" s="80">
        <f t="shared" si="5"/>
        <v>0.34335000000000004</v>
      </c>
      <c r="D65" s="81">
        <f t="shared" si="6"/>
        <v>0.19576271186440694</v>
      </c>
      <c r="E65" s="19">
        <f t="shared" si="2"/>
        <v>0.16120525664627658</v>
      </c>
      <c r="F65" s="19">
        <f t="shared" si="3"/>
        <v>7.5687009670574901E-2</v>
      </c>
      <c r="G65" s="68"/>
      <c r="H65" s="68"/>
      <c r="I65" s="68"/>
      <c r="J65" s="68"/>
      <c r="K65" s="68"/>
      <c r="L65" s="68"/>
      <c r="M65" s="68"/>
      <c r="N65" s="68"/>
      <c r="O65" s="68"/>
      <c r="P65" s="68"/>
    </row>
    <row r="66" spans="1:16" ht="16.5" x14ac:dyDescent="0.3">
      <c r="A66" s="68"/>
      <c r="B66" s="86">
        <f t="shared" si="4"/>
        <v>2.9999999999999973</v>
      </c>
      <c r="C66" s="80">
        <f t="shared" si="5"/>
        <v>0.34335000000000004</v>
      </c>
      <c r="D66" s="81">
        <f t="shared" si="6"/>
        <v>0.19250000000000014</v>
      </c>
      <c r="E66" s="19">
        <f t="shared" si="2"/>
        <v>0.16393754913180669</v>
      </c>
      <c r="F66" s="19">
        <f t="shared" si="3"/>
        <v>7.8274413908092394E-2</v>
      </c>
      <c r="G66" s="68"/>
      <c r="H66" s="68"/>
      <c r="I66" s="68"/>
      <c r="J66" s="68"/>
      <c r="K66" s="68"/>
      <c r="L66" s="68"/>
      <c r="M66" s="68"/>
      <c r="N66" s="68"/>
      <c r="O66" s="68"/>
      <c r="P66" s="68"/>
    </row>
    <row r="67" spans="1:16" ht="16.5" x14ac:dyDescent="0.3">
      <c r="A67" s="68"/>
      <c r="B67" s="86">
        <f t="shared" si="4"/>
        <v>3.0499999999999972</v>
      </c>
      <c r="C67" s="80">
        <f t="shared" si="5"/>
        <v>0.34335000000000004</v>
      </c>
      <c r="D67" s="81">
        <f t="shared" si="6"/>
        <v>0.18624025799516292</v>
      </c>
      <c r="E67" s="19">
        <f t="shared" si="2"/>
        <v>0.16666984161733678</v>
      </c>
      <c r="F67" s="19">
        <f t="shared" si="3"/>
        <v>8.0905303931114392E-2</v>
      </c>
      <c r="G67" s="68"/>
      <c r="H67" s="68"/>
      <c r="I67" s="68"/>
      <c r="J67" s="68"/>
      <c r="K67" s="68"/>
      <c r="L67" s="68"/>
      <c r="M67" s="68"/>
      <c r="N67" s="68"/>
      <c r="O67" s="68"/>
      <c r="P67" s="68"/>
    </row>
    <row r="68" spans="1:16" ht="16.5" x14ac:dyDescent="0.3">
      <c r="A68" s="68"/>
      <c r="B68" s="86">
        <f t="shared" si="4"/>
        <v>3.099999999999997</v>
      </c>
      <c r="C68" s="80">
        <f t="shared" si="5"/>
        <v>0.34335000000000004</v>
      </c>
      <c r="D68" s="81">
        <f t="shared" si="6"/>
        <v>0.18028095733610855</v>
      </c>
      <c r="E68" s="19">
        <f t="shared" si="2"/>
        <v>0.16940213410286689</v>
      </c>
      <c r="F68" s="19">
        <f t="shared" si="3"/>
        <v>8.3579679739640866E-2</v>
      </c>
      <c r="G68" s="68"/>
      <c r="H68" s="68"/>
      <c r="I68" s="68"/>
      <c r="J68" s="68"/>
      <c r="K68" s="68"/>
      <c r="L68" s="68"/>
      <c r="M68" s="68"/>
      <c r="N68" s="68"/>
      <c r="O68" s="68"/>
      <c r="P68" s="68"/>
    </row>
    <row r="69" spans="1:16" ht="16.5" x14ac:dyDescent="0.3">
      <c r="A69" s="68"/>
      <c r="B69" s="86">
        <f t="shared" si="4"/>
        <v>3.1499999999999968</v>
      </c>
      <c r="C69" s="80">
        <f t="shared" si="5"/>
        <v>0.34335000000000004</v>
      </c>
      <c r="D69" s="81">
        <f t="shared" si="6"/>
        <v>0.17460317460317493</v>
      </c>
      <c r="E69" s="19">
        <f t="shared" si="2"/>
        <v>0.17213442658839698</v>
      </c>
      <c r="F69" s="19">
        <f t="shared" si="3"/>
        <v>8.6297541333671832E-2</v>
      </c>
      <c r="G69" s="68"/>
      <c r="H69" s="68"/>
      <c r="I69" s="68"/>
      <c r="J69" s="68"/>
      <c r="K69" s="68"/>
      <c r="L69" s="68"/>
      <c r="M69" s="68"/>
      <c r="N69" s="68"/>
      <c r="O69" s="68"/>
      <c r="P69" s="68"/>
    </row>
    <row r="70" spans="1:16" ht="16.5" x14ac:dyDescent="0.3">
      <c r="A70" s="68"/>
      <c r="B70" s="86">
        <f t="shared" si="4"/>
        <v>3.1999999999999966</v>
      </c>
      <c r="C70" s="80">
        <f t="shared" ref="C70:C101" si="7">IF(AND(agv*η_sv*D70&lt;=0.2*agv,q_v&gt;1),0.2*agv,agv*η_sv*D70)</f>
        <v>0.34335000000000004</v>
      </c>
      <c r="D70" s="81">
        <f t="shared" ref="D70:D86" si="8">IF(B70&lt;=TBv,1+(β0v/q_v-1)*B70/TBv,IF(B70&lt;=TCv,β0v/q_v,IF(B70&lt;=TDv,β0v*TCv/(B70*q_v),IF(B70&gt;TDv,β0v*TCv*TDv/(q_v*B70^2)))))</f>
        <v>0.16918945312500036</v>
      </c>
      <c r="E70" s="19">
        <f t="shared" ref="E70:E86" si="9">C70*(B70/(2*PI()))</f>
        <v>0.17486671907392709</v>
      </c>
      <c r="F70" s="19">
        <f t="shared" ref="F70:F86" si="10">C70*((B70/(2*PI()))^2)</f>
        <v>8.9058888713207315E-2</v>
      </c>
      <c r="G70" s="68"/>
      <c r="H70" s="68"/>
      <c r="I70" s="68"/>
      <c r="J70" s="68"/>
      <c r="K70" s="68"/>
      <c r="L70" s="68"/>
      <c r="M70" s="68"/>
      <c r="N70" s="68"/>
      <c r="O70" s="68"/>
      <c r="P70" s="68"/>
    </row>
    <row r="71" spans="1:16" ht="16.5" x14ac:dyDescent="0.3">
      <c r="A71" s="68"/>
      <c r="B71" s="86">
        <f t="shared" si="4"/>
        <v>3.2499999999999964</v>
      </c>
      <c r="C71" s="80">
        <f t="shared" si="7"/>
        <v>0.34335000000000004</v>
      </c>
      <c r="D71" s="81">
        <f t="shared" si="8"/>
        <v>0.16402366863905363</v>
      </c>
      <c r="E71" s="19">
        <f t="shared" si="9"/>
        <v>0.17759901155945718</v>
      </c>
      <c r="F71" s="19">
        <f t="shared" si="10"/>
        <v>9.1863721878247276E-2</v>
      </c>
      <c r="G71" s="68"/>
      <c r="H71" s="68"/>
      <c r="I71" s="68"/>
      <c r="J71" s="68"/>
      <c r="K71" s="68"/>
      <c r="L71" s="68"/>
      <c r="M71" s="68"/>
      <c r="N71" s="68"/>
      <c r="O71" s="68"/>
      <c r="P71" s="68"/>
    </row>
    <row r="72" spans="1:16" ht="16.5" x14ac:dyDescent="0.3">
      <c r="A72" s="68"/>
      <c r="B72" s="86">
        <f t="shared" si="4"/>
        <v>3.2999999999999963</v>
      </c>
      <c r="C72" s="80">
        <f t="shared" si="7"/>
        <v>0.34335000000000004</v>
      </c>
      <c r="D72" s="81">
        <f t="shared" si="8"/>
        <v>0.15909090909090942</v>
      </c>
      <c r="E72" s="19">
        <f t="shared" si="9"/>
        <v>0.18033130404498729</v>
      </c>
      <c r="F72" s="19">
        <f t="shared" si="10"/>
        <v>9.4712040828791741E-2</v>
      </c>
      <c r="G72" s="68"/>
      <c r="H72" s="68"/>
      <c r="I72" s="68"/>
      <c r="J72" s="68"/>
      <c r="K72" s="68"/>
      <c r="L72" s="68"/>
      <c r="M72" s="68"/>
      <c r="N72" s="68"/>
      <c r="O72" s="68"/>
      <c r="P72" s="68"/>
    </row>
    <row r="73" spans="1:16" ht="16.5" x14ac:dyDescent="0.3">
      <c r="A73" s="68"/>
      <c r="B73" s="86">
        <f t="shared" ref="B73:B86" si="11">B72+0.05</f>
        <v>3.3499999999999961</v>
      </c>
      <c r="C73" s="80">
        <f t="shared" si="7"/>
        <v>0.34335000000000004</v>
      </c>
      <c r="D73" s="81">
        <f t="shared" si="8"/>
        <v>0.15437736689685935</v>
      </c>
      <c r="E73" s="19">
        <f t="shared" si="9"/>
        <v>0.1830635965305174</v>
      </c>
      <c r="F73" s="19">
        <f t="shared" si="10"/>
        <v>9.7603845564840697E-2</v>
      </c>
      <c r="G73" s="68"/>
      <c r="H73" s="68"/>
      <c r="I73" s="68"/>
      <c r="J73" s="68"/>
      <c r="K73" s="68"/>
      <c r="L73" s="68"/>
      <c r="M73" s="68"/>
      <c r="N73" s="68"/>
      <c r="O73" s="68"/>
      <c r="P73" s="68"/>
    </row>
    <row r="74" spans="1:16" ht="16.5" x14ac:dyDescent="0.3">
      <c r="A74" s="68"/>
      <c r="B74" s="86">
        <f t="shared" si="11"/>
        <v>3.3999999999999959</v>
      </c>
      <c r="C74" s="80">
        <f t="shared" si="7"/>
        <v>0.34335000000000004</v>
      </c>
      <c r="D74" s="81">
        <f t="shared" si="8"/>
        <v>0.14987024221453324</v>
      </c>
      <c r="E74" s="19">
        <f t="shared" si="9"/>
        <v>0.18579588901604749</v>
      </c>
      <c r="F74" s="19">
        <f t="shared" si="10"/>
        <v>0.10053913608639416</v>
      </c>
      <c r="G74" s="68"/>
      <c r="H74" s="68"/>
      <c r="I74" s="68"/>
      <c r="J74" s="68"/>
      <c r="K74" s="68"/>
      <c r="L74" s="68"/>
      <c r="M74" s="68"/>
      <c r="N74" s="68"/>
      <c r="O74" s="68"/>
      <c r="P74" s="68"/>
    </row>
    <row r="75" spans="1:16" ht="16.5" x14ac:dyDescent="0.3">
      <c r="A75" s="68"/>
      <c r="B75" s="86">
        <f t="shared" si="11"/>
        <v>3.4499999999999957</v>
      </c>
      <c r="C75" s="80">
        <f t="shared" si="7"/>
        <v>0.34335000000000004</v>
      </c>
      <c r="D75" s="81">
        <f t="shared" si="8"/>
        <v>0.14555765595463174</v>
      </c>
      <c r="E75" s="19">
        <f t="shared" si="9"/>
        <v>0.1885281815015776</v>
      </c>
      <c r="F75" s="19">
        <f t="shared" si="10"/>
        <v>0.10351791239345211</v>
      </c>
      <c r="G75" s="68"/>
      <c r="H75" s="68"/>
      <c r="I75" s="68"/>
      <c r="J75" s="68"/>
      <c r="K75" s="68"/>
      <c r="L75" s="68"/>
      <c r="M75" s="68"/>
      <c r="N75" s="68"/>
      <c r="O75" s="68"/>
      <c r="P75" s="68"/>
    </row>
    <row r="76" spans="1:16" ht="16.5" x14ac:dyDescent="0.3">
      <c r="A76" s="68"/>
      <c r="B76" s="86">
        <f t="shared" si="11"/>
        <v>3.4999999999999956</v>
      </c>
      <c r="C76" s="80">
        <f t="shared" si="7"/>
        <v>0.34335000000000004</v>
      </c>
      <c r="D76" s="81">
        <f t="shared" si="8"/>
        <v>0.14142857142857179</v>
      </c>
      <c r="E76" s="19">
        <f t="shared" si="9"/>
        <v>0.19126047398710772</v>
      </c>
      <c r="F76" s="19">
        <f t="shared" si="10"/>
        <v>0.10654017448601455</v>
      </c>
      <c r="G76" s="68"/>
      <c r="H76" s="68"/>
      <c r="I76" s="68"/>
      <c r="J76" s="68"/>
      <c r="K76" s="68"/>
      <c r="L76" s="68"/>
      <c r="M76" s="68"/>
      <c r="N76" s="68"/>
      <c r="O76" s="68"/>
      <c r="P76" s="68"/>
    </row>
    <row r="77" spans="1:16" ht="16.5" x14ac:dyDescent="0.3">
      <c r="A77" s="68"/>
      <c r="B77" s="86">
        <f t="shared" si="11"/>
        <v>3.5499999999999954</v>
      </c>
      <c r="C77" s="80">
        <f t="shared" si="7"/>
        <v>0.34335000000000004</v>
      </c>
      <c r="D77" s="81">
        <f t="shared" si="8"/>
        <v>0.13747272366593963</v>
      </c>
      <c r="E77" s="19">
        <f t="shared" si="9"/>
        <v>0.1939927664726378</v>
      </c>
      <c r="F77" s="19">
        <f t="shared" si="10"/>
        <v>0.10960592236408151</v>
      </c>
      <c r="G77" s="68"/>
      <c r="H77" s="68"/>
      <c r="I77" s="68"/>
      <c r="J77" s="68"/>
      <c r="K77" s="68"/>
      <c r="L77" s="68"/>
      <c r="M77" s="68"/>
      <c r="N77" s="68"/>
      <c r="O77" s="68"/>
      <c r="P77" s="68"/>
    </row>
    <row r="78" spans="1:16" ht="16.5" x14ac:dyDescent="0.3">
      <c r="A78" s="68"/>
      <c r="B78" s="86">
        <f t="shared" si="11"/>
        <v>3.5999999999999952</v>
      </c>
      <c r="C78" s="80">
        <f t="shared" si="7"/>
        <v>0.34335000000000004</v>
      </c>
      <c r="D78" s="81">
        <f t="shared" si="8"/>
        <v>0.13368055555555591</v>
      </c>
      <c r="E78" s="19">
        <f t="shared" si="9"/>
        <v>0.19672505895816791</v>
      </c>
      <c r="F78" s="19">
        <f t="shared" si="10"/>
        <v>0.11271515602765293</v>
      </c>
      <c r="G78" s="68"/>
      <c r="H78" s="68"/>
      <c r="I78" s="68"/>
      <c r="J78" s="68"/>
      <c r="K78" s="68"/>
      <c r="L78" s="68"/>
      <c r="M78" s="68"/>
      <c r="N78" s="68"/>
      <c r="O78" s="68"/>
      <c r="P78" s="68"/>
    </row>
    <row r="79" spans="1:16" ht="16.5" x14ac:dyDescent="0.3">
      <c r="A79" s="68"/>
      <c r="B79" s="86">
        <f t="shared" si="11"/>
        <v>3.649999999999995</v>
      </c>
      <c r="C79" s="80">
        <f t="shared" si="7"/>
        <v>0.34335000000000004</v>
      </c>
      <c r="D79" s="81">
        <f t="shared" si="8"/>
        <v>0.13004316006755523</v>
      </c>
      <c r="E79" s="19">
        <f t="shared" si="9"/>
        <v>0.19945735144369803</v>
      </c>
      <c r="F79" s="19">
        <f t="shared" si="10"/>
        <v>0.11586787547672887</v>
      </c>
      <c r="G79" s="68"/>
      <c r="H79" s="68"/>
      <c r="I79" s="68"/>
      <c r="J79" s="68"/>
      <c r="K79" s="68"/>
      <c r="L79" s="68"/>
      <c r="M79" s="68"/>
      <c r="N79" s="68"/>
      <c r="O79" s="68"/>
      <c r="P79" s="68"/>
    </row>
    <row r="80" spans="1:16" ht="16.5" x14ac:dyDescent="0.3">
      <c r="A80" s="68"/>
      <c r="B80" s="86">
        <f t="shared" si="11"/>
        <v>3.6999999999999948</v>
      </c>
      <c r="C80" s="80">
        <f t="shared" si="7"/>
        <v>0.34335000000000004</v>
      </c>
      <c r="D80" s="81">
        <f t="shared" si="8"/>
        <v>0.12655222790357959</v>
      </c>
      <c r="E80" s="19">
        <f t="shared" si="9"/>
        <v>0.20218964392922811</v>
      </c>
      <c r="F80" s="19">
        <f t="shared" si="10"/>
        <v>0.11906408071130931</v>
      </c>
      <c r="G80" s="68"/>
      <c r="H80" s="68"/>
      <c r="I80" s="68"/>
      <c r="J80" s="68"/>
      <c r="K80" s="68"/>
      <c r="L80" s="68"/>
      <c r="M80" s="68"/>
      <c r="N80" s="68"/>
      <c r="O80" s="68"/>
      <c r="P80" s="68"/>
    </row>
    <row r="81" spans="1:16" ht="16.5" x14ac:dyDescent="0.3">
      <c r="A81" s="68"/>
      <c r="B81" s="86">
        <f t="shared" si="11"/>
        <v>3.7499999999999947</v>
      </c>
      <c r="C81" s="80">
        <f t="shared" si="7"/>
        <v>0.34335000000000004</v>
      </c>
      <c r="D81" s="81">
        <f t="shared" si="8"/>
        <v>0.12320000000000032</v>
      </c>
      <c r="E81" s="19">
        <f t="shared" si="9"/>
        <v>0.20492193641475823</v>
      </c>
      <c r="F81" s="19">
        <f t="shared" si="10"/>
        <v>0.12230377173139423</v>
      </c>
      <c r="G81" s="68"/>
      <c r="H81" s="68"/>
      <c r="I81" s="68"/>
      <c r="J81" s="68"/>
      <c r="K81" s="68"/>
      <c r="L81" s="68"/>
      <c r="M81" s="68"/>
      <c r="N81" s="68"/>
      <c r="O81" s="68"/>
      <c r="P81" s="68"/>
    </row>
    <row r="82" spans="1:16" ht="16.5" x14ac:dyDescent="0.3">
      <c r="A82" s="68"/>
      <c r="B82" s="86">
        <f t="shared" si="11"/>
        <v>3.7999999999999945</v>
      </c>
      <c r="C82" s="80">
        <f t="shared" si="7"/>
        <v>0.34335000000000004</v>
      </c>
      <c r="D82" s="81">
        <f t="shared" si="8"/>
        <v>0.11997922437673163</v>
      </c>
      <c r="E82" s="19">
        <f t="shared" si="9"/>
        <v>0.20765422890028834</v>
      </c>
      <c r="F82" s="19">
        <f t="shared" si="10"/>
        <v>0.12558694853698366</v>
      </c>
      <c r="G82" s="68"/>
      <c r="H82" s="68"/>
      <c r="I82" s="68"/>
      <c r="J82" s="68"/>
      <c r="K82" s="68"/>
      <c r="L82" s="68"/>
      <c r="M82" s="68"/>
      <c r="N82" s="68"/>
      <c r="O82" s="68"/>
      <c r="P82" s="68"/>
    </row>
    <row r="83" spans="1:16" ht="16.5" x14ac:dyDescent="0.3">
      <c r="A83" s="68"/>
      <c r="B83" s="86">
        <f t="shared" si="11"/>
        <v>3.8499999999999943</v>
      </c>
      <c r="C83" s="80">
        <f t="shared" si="7"/>
        <v>0.34335000000000004</v>
      </c>
      <c r="D83" s="81">
        <f t="shared" si="8"/>
        <v>0.11688311688311723</v>
      </c>
      <c r="E83" s="19">
        <f t="shared" si="9"/>
        <v>0.21038652138581843</v>
      </c>
      <c r="F83" s="19">
        <f t="shared" si="10"/>
        <v>0.12891361112807759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</row>
    <row r="84" spans="1:16" ht="16.5" x14ac:dyDescent="0.3">
      <c r="A84" s="68"/>
      <c r="B84" s="86">
        <f t="shared" si="11"/>
        <v>3.8999999999999941</v>
      </c>
      <c r="C84" s="80">
        <f t="shared" si="7"/>
        <v>0.34335000000000004</v>
      </c>
      <c r="D84" s="81">
        <f t="shared" si="8"/>
        <v>0.11390532544378731</v>
      </c>
      <c r="E84" s="19">
        <f t="shared" si="9"/>
        <v>0.21311881387134854</v>
      </c>
      <c r="F84" s="19">
        <f t="shared" si="10"/>
        <v>0.13228375950467597</v>
      </c>
      <c r="G84" s="68"/>
      <c r="H84" s="68"/>
      <c r="I84" s="68"/>
      <c r="J84" s="68"/>
      <c r="K84" s="68"/>
      <c r="L84" s="68"/>
      <c r="M84" s="68"/>
      <c r="N84" s="68"/>
      <c r="O84" s="68"/>
      <c r="P84" s="68"/>
    </row>
    <row r="85" spans="1:16" ht="16.5" x14ac:dyDescent="0.3">
      <c r="A85" s="68"/>
      <c r="B85" s="86">
        <f t="shared" si="11"/>
        <v>3.949999999999994</v>
      </c>
      <c r="C85" s="80">
        <f t="shared" si="7"/>
        <v>0.34335000000000004</v>
      </c>
      <c r="D85" s="81">
        <f t="shared" si="8"/>
        <v>0.11103989745233168</v>
      </c>
      <c r="E85" s="19">
        <f t="shared" si="9"/>
        <v>0.21585110635687865</v>
      </c>
      <c r="F85" s="19">
        <f t="shared" si="10"/>
        <v>0.13569739366677888</v>
      </c>
      <c r="G85" s="68"/>
      <c r="H85" s="68"/>
      <c r="I85" s="68"/>
      <c r="J85" s="68"/>
      <c r="K85" s="68"/>
      <c r="L85" s="68"/>
      <c r="M85" s="68"/>
      <c r="N85" s="68"/>
      <c r="O85" s="68"/>
      <c r="P85" s="68"/>
    </row>
    <row r="86" spans="1:16" ht="16.5" x14ac:dyDescent="0.3">
      <c r="A86" s="68"/>
      <c r="B86" s="86">
        <f t="shared" si="11"/>
        <v>3.9999999999999938</v>
      </c>
      <c r="C86" s="80">
        <f t="shared" si="7"/>
        <v>0.34335000000000004</v>
      </c>
      <c r="D86" s="81">
        <f t="shared" si="8"/>
        <v>0.10828125000000033</v>
      </c>
      <c r="E86" s="19">
        <f t="shared" si="9"/>
        <v>0.21858339884240877</v>
      </c>
      <c r="F86" s="19">
        <f t="shared" si="10"/>
        <v>0.1391545136143863</v>
      </c>
      <c r="G86" s="68"/>
      <c r="H86" s="68"/>
      <c r="I86" s="68"/>
      <c r="J86" s="68"/>
      <c r="K86" s="68"/>
      <c r="L86" s="68"/>
      <c r="M86" s="68"/>
      <c r="N86" s="68"/>
      <c r="O86" s="68"/>
      <c r="P86" s="68"/>
    </row>
  </sheetData>
  <mergeCells count="2">
    <mergeCell ref="B4:F4"/>
    <mergeCell ref="B3:O3"/>
  </mergeCells>
  <dataValidations disablePrompts="1" count="1">
    <dataValidation type="list" allowBlank="1" showInputMessage="1" showErrorMessage="1" sqref="N5">
      <formula1>"1,1.5,2"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theme="2" tint="-0.499984740745262"/>
  </sheetPr>
  <dimension ref="A1:O85"/>
  <sheetViews>
    <sheetView showGridLines="0" showRowColHeaders="0" workbookViewId="0">
      <selection activeCell="A3" sqref="A3"/>
    </sheetView>
  </sheetViews>
  <sheetFormatPr defaultRowHeight="12.75" x14ac:dyDescent="0.2"/>
  <cols>
    <col min="13" max="13" width="5.7109375" customWidth="1"/>
    <col min="14" max="14" width="5" customWidth="1"/>
  </cols>
  <sheetData>
    <row r="1" spans="1:15" ht="13.5" thickBot="1" x14ac:dyDescent="0.25"/>
    <row r="2" spans="1:15" ht="21" thickBot="1" x14ac:dyDescent="0.35">
      <c r="A2" s="68"/>
      <c r="B2" s="129" t="s">
        <v>449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1"/>
      <c r="O2" s="68"/>
    </row>
    <row r="3" spans="1:15" ht="39" x14ac:dyDescent="0.3">
      <c r="A3" s="68"/>
      <c r="B3" s="132" t="s">
        <v>439</v>
      </c>
      <c r="C3" s="133"/>
      <c r="D3" s="133"/>
      <c r="E3" s="133"/>
      <c r="F3" s="133"/>
      <c r="G3" s="70" t="s">
        <v>387</v>
      </c>
      <c r="H3" s="17" t="s">
        <v>388</v>
      </c>
      <c r="I3" s="70" t="s">
        <v>389</v>
      </c>
      <c r="J3" s="70" t="s">
        <v>428</v>
      </c>
      <c r="K3" s="71" t="s">
        <v>429</v>
      </c>
      <c r="L3" s="70" t="s">
        <v>430</v>
      </c>
      <c r="M3" s="70" t="s">
        <v>431</v>
      </c>
      <c r="N3" s="102" t="s">
        <v>0</v>
      </c>
      <c r="O3" s="68"/>
    </row>
    <row r="4" spans="1:15" ht="19.5" thickBot="1" x14ac:dyDescent="0.35">
      <c r="A4" s="68"/>
      <c r="B4" s="72" t="s">
        <v>433</v>
      </c>
      <c r="C4" s="74" t="s">
        <v>435</v>
      </c>
      <c r="D4" s="73" t="s">
        <v>450</v>
      </c>
      <c r="E4" s="74" t="s">
        <v>436</v>
      </c>
      <c r="F4" s="74" t="s">
        <v>437</v>
      </c>
      <c r="G4" s="75">
        <f>TB</f>
        <v>0.14000000000000001</v>
      </c>
      <c r="H4" s="76">
        <f>TC</f>
        <v>0.7</v>
      </c>
      <c r="I4" s="77">
        <f>TD</f>
        <v>3</v>
      </c>
      <c r="J4" s="76">
        <f>β0_</f>
        <v>2.5</v>
      </c>
      <c r="K4" s="103">
        <f>ag</f>
        <v>2.4525000000000001</v>
      </c>
      <c r="L4" s="78">
        <v>0.05</v>
      </c>
      <c r="M4" s="75">
        <f>IF(SQRT(10/(5+L4*100))&gt;=0.55,SQRT(10/(5+L4*100)),0.55)</f>
        <v>1</v>
      </c>
      <c r="N4" s="104">
        <v>1</v>
      </c>
      <c r="O4" s="68"/>
    </row>
    <row r="5" spans="1:15" ht="16.5" x14ac:dyDescent="0.3">
      <c r="A5" s="68"/>
      <c r="B5" s="105">
        <v>0</v>
      </c>
      <c r="C5" s="81">
        <f t="shared" ref="C5:C36" si="0">IF(B5&lt;=TB,1+(β0_/q_0-1)*B5/TB,IF(B5&lt;=TC,β0_/q_0,IF(B5&lt;=TD,β0_*TC/(B5*q_0),IF(B5&gt;TD,β0_*TC*TD/(q_0*B5^2)))))</f>
        <v>1</v>
      </c>
      <c r="D5" s="106">
        <f t="shared" ref="D5:D36" si="1">IF(B5&lt;=TB,ag+(ag*((η_sn*C5)-1)*B5/TB),ag*η_sn*C5)</f>
        <v>2.4525000000000001</v>
      </c>
      <c r="E5" s="81">
        <f>D5*(B5/(2*PI()))</f>
        <v>0</v>
      </c>
      <c r="F5" s="81">
        <f>D5*((B5/(2*PI()))^2)</f>
        <v>0</v>
      </c>
      <c r="G5" s="82"/>
      <c r="H5" s="83"/>
      <c r="I5" s="84"/>
      <c r="J5" s="83"/>
      <c r="K5" s="83"/>
      <c r="L5" s="85"/>
      <c r="M5" s="82"/>
      <c r="N5" s="82"/>
      <c r="O5" s="68"/>
    </row>
    <row r="6" spans="1:15" ht="16.5" x14ac:dyDescent="0.3">
      <c r="A6" s="68"/>
      <c r="B6" s="107">
        <v>0.05</v>
      </c>
      <c r="C6" s="81">
        <f t="shared" si="0"/>
        <v>1.5357142857142856</v>
      </c>
      <c r="D6" s="106">
        <f t="shared" si="1"/>
        <v>2.9217283163265306</v>
      </c>
      <c r="E6" s="19">
        <f>D6*(B6/(2*PI()))</f>
        <v>2.3250375195746409E-2</v>
      </c>
      <c r="F6" s="19">
        <f>D6*((B6/(2*PI()))^2)</f>
        <v>1.8502060705721172E-4</v>
      </c>
      <c r="G6" s="68"/>
      <c r="H6" s="68"/>
      <c r="I6" s="68"/>
      <c r="J6" s="68"/>
      <c r="K6" s="68"/>
      <c r="L6" s="68"/>
      <c r="M6" s="38"/>
      <c r="N6" s="38"/>
      <c r="O6" s="68"/>
    </row>
    <row r="7" spans="1:15" ht="16.5" x14ac:dyDescent="0.3">
      <c r="A7" s="68"/>
      <c r="B7" s="107">
        <f>B6+0.05</f>
        <v>0.1</v>
      </c>
      <c r="C7" s="81">
        <f t="shared" si="0"/>
        <v>2.0714285714285712</v>
      </c>
      <c r="D7" s="106">
        <f t="shared" si="1"/>
        <v>4.3294132653061226</v>
      </c>
      <c r="E7" s="19">
        <f t="shared" ref="E7:E70" si="2">D7*(B7/(2*PI()))</f>
        <v>6.8904752186109267E-2</v>
      </c>
      <c r="F7" s="19">
        <f t="shared" ref="F7:F70" si="3">D7*((B7/(2*PI()))^2)</f>
        <v>1.0966531912941372E-3</v>
      </c>
      <c r="G7" s="68"/>
      <c r="H7" s="68"/>
      <c r="I7" s="68"/>
      <c r="J7" s="68"/>
      <c r="K7" s="68"/>
      <c r="L7" s="68"/>
      <c r="M7" s="38"/>
      <c r="N7" s="38"/>
      <c r="O7" s="68"/>
    </row>
    <row r="8" spans="1:15" ht="16.5" x14ac:dyDescent="0.3">
      <c r="A8" s="68"/>
      <c r="B8" s="107">
        <f t="shared" ref="B8:B71" si="4">B7+0.05</f>
        <v>0.15000000000000002</v>
      </c>
      <c r="C8" s="81">
        <f t="shared" si="0"/>
        <v>2.5</v>
      </c>
      <c r="D8" s="106">
        <f t="shared" si="1"/>
        <v>6.1312500000000005</v>
      </c>
      <c r="E8" s="19">
        <f t="shared" si="2"/>
        <v>0.14637281172482755</v>
      </c>
      <c r="F8" s="19">
        <f t="shared" si="3"/>
        <v>3.4943934780398466E-3</v>
      </c>
      <c r="G8" s="68"/>
      <c r="H8" s="68"/>
      <c r="I8" s="68"/>
      <c r="J8" s="68"/>
      <c r="K8" s="68"/>
      <c r="L8" s="68"/>
      <c r="M8" s="38"/>
      <c r="N8" s="38"/>
      <c r="O8" s="68"/>
    </row>
    <row r="9" spans="1:15" ht="16.5" x14ac:dyDescent="0.3">
      <c r="A9" s="68"/>
      <c r="B9" s="107">
        <f t="shared" si="4"/>
        <v>0.2</v>
      </c>
      <c r="C9" s="81">
        <f t="shared" si="0"/>
        <v>2.5</v>
      </c>
      <c r="D9" s="106">
        <f t="shared" si="1"/>
        <v>6.1312500000000005</v>
      </c>
      <c r="E9" s="19">
        <f t="shared" si="2"/>
        <v>0.19516374896643668</v>
      </c>
      <c r="F9" s="19">
        <f t="shared" si="3"/>
        <v>6.2122550720708353E-3</v>
      </c>
      <c r="G9" s="68"/>
      <c r="H9" s="68"/>
      <c r="I9" s="68"/>
      <c r="J9" s="68"/>
      <c r="K9" s="68"/>
      <c r="L9" s="68"/>
      <c r="M9" s="38"/>
      <c r="N9" s="38"/>
      <c r="O9" s="68"/>
    </row>
    <row r="10" spans="1:15" ht="16.5" x14ac:dyDescent="0.3">
      <c r="A10" s="68"/>
      <c r="B10" s="107">
        <f t="shared" si="4"/>
        <v>0.25</v>
      </c>
      <c r="C10" s="81">
        <f t="shared" si="0"/>
        <v>2.5</v>
      </c>
      <c r="D10" s="106">
        <f t="shared" si="1"/>
        <v>6.1312500000000005</v>
      </c>
      <c r="E10" s="19">
        <f t="shared" si="2"/>
        <v>0.24395468620804586</v>
      </c>
      <c r="F10" s="19">
        <f t="shared" si="3"/>
        <v>9.706648550110681E-3</v>
      </c>
      <c r="G10" s="68"/>
      <c r="H10" s="68"/>
      <c r="I10" s="68"/>
      <c r="J10" s="68"/>
      <c r="K10" s="68"/>
      <c r="L10" s="68"/>
      <c r="M10" s="38"/>
      <c r="N10" s="38"/>
      <c r="O10" s="68"/>
    </row>
    <row r="11" spans="1:15" ht="16.5" x14ac:dyDescent="0.3">
      <c r="A11" s="68"/>
      <c r="B11" s="107">
        <f t="shared" si="4"/>
        <v>0.3</v>
      </c>
      <c r="C11" s="81">
        <f t="shared" si="0"/>
        <v>2.5</v>
      </c>
      <c r="D11" s="106">
        <f t="shared" si="1"/>
        <v>6.1312500000000005</v>
      </c>
      <c r="E11" s="19">
        <f t="shared" si="2"/>
        <v>0.29274562344965499</v>
      </c>
      <c r="F11" s="19">
        <f t="shared" si="3"/>
        <v>1.3977573912159379E-2</v>
      </c>
      <c r="G11" s="68"/>
      <c r="H11" s="68"/>
      <c r="I11" s="68"/>
      <c r="J11" s="68"/>
      <c r="K11" s="68"/>
      <c r="L11" s="68"/>
      <c r="M11" s="38"/>
      <c r="N11" s="38"/>
      <c r="O11" s="68"/>
    </row>
    <row r="12" spans="1:15" ht="16.5" x14ac:dyDescent="0.3">
      <c r="A12" s="68"/>
      <c r="B12" s="107">
        <f t="shared" si="4"/>
        <v>0.35</v>
      </c>
      <c r="C12" s="81">
        <f t="shared" si="0"/>
        <v>2.5</v>
      </c>
      <c r="D12" s="106">
        <f t="shared" si="1"/>
        <v>6.1312500000000005</v>
      </c>
      <c r="E12" s="19">
        <f t="shared" si="2"/>
        <v>0.34153656069126415</v>
      </c>
      <c r="F12" s="19">
        <f t="shared" si="3"/>
        <v>1.902503115821693E-2</v>
      </c>
      <c r="G12" s="68"/>
      <c r="H12" s="68"/>
      <c r="I12" s="68"/>
      <c r="J12" s="68"/>
      <c r="K12" s="68"/>
      <c r="L12" s="68"/>
      <c r="M12" s="38"/>
      <c r="N12" s="38"/>
      <c r="O12" s="68"/>
    </row>
    <row r="13" spans="1:15" ht="16.5" x14ac:dyDescent="0.3">
      <c r="A13" s="68"/>
      <c r="B13" s="107">
        <f t="shared" si="4"/>
        <v>0.39999999999999997</v>
      </c>
      <c r="C13" s="81">
        <f t="shared" si="0"/>
        <v>2.5</v>
      </c>
      <c r="D13" s="106">
        <f t="shared" si="1"/>
        <v>6.1312500000000005</v>
      </c>
      <c r="E13" s="19">
        <f t="shared" si="2"/>
        <v>0.39032749793287336</v>
      </c>
      <c r="F13" s="19">
        <f t="shared" si="3"/>
        <v>2.4849020288283341E-2</v>
      </c>
      <c r="G13" s="68"/>
      <c r="H13" s="68"/>
      <c r="I13" s="68"/>
      <c r="J13" s="68"/>
      <c r="K13" s="68"/>
      <c r="L13" s="68"/>
      <c r="M13" s="38"/>
      <c r="N13" s="38"/>
      <c r="O13" s="68"/>
    </row>
    <row r="14" spans="1:15" ht="16.5" x14ac:dyDescent="0.3">
      <c r="A14" s="68"/>
      <c r="B14" s="107">
        <f t="shared" si="4"/>
        <v>0.44999999999999996</v>
      </c>
      <c r="C14" s="81">
        <f t="shared" si="0"/>
        <v>2.5</v>
      </c>
      <c r="D14" s="106">
        <f t="shared" si="1"/>
        <v>6.1312500000000005</v>
      </c>
      <c r="E14" s="19">
        <f t="shared" si="2"/>
        <v>0.43911843517448246</v>
      </c>
      <c r="F14" s="19">
        <f t="shared" si="3"/>
        <v>3.1449541302358594E-2</v>
      </c>
      <c r="G14" s="68"/>
      <c r="H14" s="68"/>
      <c r="I14" s="68"/>
      <c r="J14" s="68"/>
      <c r="K14" s="68"/>
      <c r="L14" s="68"/>
      <c r="M14" s="38"/>
      <c r="N14" s="38"/>
      <c r="O14" s="68"/>
    </row>
    <row r="15" spans="1:15" ht="16.5" x14ac:dyDescent="0.3">
      <c r="A15" s="68"/>
      <c r="B15" s="107">
        <f t="shared" si="4"/>
        <v>0.49999999999999994</v>
      </c>
      <c r="C15" s="81">
        <f t="shared" si="0"/>
        <v>2.5</v>
      </c>
      <c r="D15" s="106">
        <f t="shared" si="1"/>
        <v>6.1312500000000005</v>
      </c>
      <c r="E15" s="19">
        <f t="shared" si="2"/>
        <v>0.48790937241609161</v>
      </c>
      <c r="F15" s="19">
        <f t="shared" si="3"/>
        <v>3.882659420044271E-2</v>
      </c>
      <c r="G15" s="68"/>
      <c r="H15" s="68"/>
      <c r="I15" s="68"/>
      <c r="J15" s="68"/>
      <c r="K15" s="68"/>
      <c r="L15" s="68"/>
      <c r="M15" s="38"/>
      <c r="N15" s="38"/>
      <c r="O15" s="68"/>
    </row>
    <row r="16" spans="1:15" ht="16.5" x14ac:dyDescent="0.3">
      <c r="A16" s="68"/>
      <c r="B16" s="107">
        <f t="shared" si="4"/>
        <v>0.54999999999999993</v>
      </c>
      <c r="C16" s="81">
        <f t="shared" si="0"/>
        <v>2.5</v>
      </c>
      <c r="D16" s="106">
        <f t="shared" si="1"/>
        <v>6.1312500000000005</v>
      </c>
      <c r="E16" s="19">
        <f t="shared" si="2"/>
        <v>0.53670030965770077</v>
      </c>
      <c r="F16" s="19">
        <f t="shared" si="3"/>
        <v>4.6980178982535682E-2</v>
      </c>
      <c r="G16" s="68"/>
      <c r="H16" s="68"/>
      <c r="I16" s="68"/>
      <c r="J16" s="68"/>
      <c r="K16" s="68"/>
      <c r="L16" s="68"/>
      <c r="M16" s="38"/>
      <c r="N16" s="38"/>
      <c r="O16" s="68"/>
    </row>
    <row r="17" spans="1:15" ht="16.5" x14ac:dyDescent="0.3">
      <c r="A17" s="68"/>
      <c r="B17" s="107">
        <f t="shared" si="4"/>
        <v>0.6</v>
      </c>
      <c r="C17" s="81">
        <f t="shared" si="0"/>
        <v>2.5</v>
      </c>
      <c r="D17" s="106">
        <f t="shared" si="1"/>
        <v>6.1312500000000005</v>
      </c>
      <c r="E17" s="19">
        <f t="shared" si="2"/>
        <v>0.58549124689930998</v>
      </c>
      <c r="F17" s="19">
        <f t="shared" si="3"/>
        <v>5.5910295648637517E-2</v>
      </c>
      <c r="G17" s="68"/>
      <c r="H17" s="68"/>
      <c r="I17" s="68"/>
      <c r="J17" s="68"/>
      <c r="K17" s="68"/>
      <c r="L17" s="68"/>
      <c r="M17" s="38"/>
      <c r="N17" s="38"/>
      <c r="O17" s="68"/>
    </row>
    <row r="18" spans="1:15" ht="16.5" x14ac:dyDescent="0.3">
      <c r="A18" s="68"/>
      <c r="B18" s="107">
        <f t="shared" si="4"/>
        <v>0.65</v>
      </c>
      <c r="C18" s="81">
        <f t="shared" si="0"/>
        <v>2.5</v>
      </c>
      <c r="D18" s="106">
        <f t="shared" si="1"/>
        <v>6.1312500000000005</v>
      </c>
      <c r="E18" s="19">
        <f t="shared" si="2"/>
        <v>0.6342821841409193</v>
      </c>
      <c r="F18" s="19">
        <f t="shared" si="3"/>
        <v>6.5616944198748209E-2</v>
      </c>
      <c r="G18" s="68"/>
      <c r="H18" s="68"/>
      <c r="I18" s="68"/>
      <c r="J18" s="68"/>
      <c r="K18" s="68"/>
      <c r="L18" s="68"/>
      <c r="M18" s="68"/>
      <c r="N18" s="68"/>
      <c r="O18" s="68"/>
    </row>
    <row r="19" spans="1:15" ht="16.5" x14ac:dyDescent="0.3">
      <c r="A19" s="68"/>
      <c r="B19" s="107">
        <f t="shared" si="4"/>
        <v>0.70000000000000007</v>
      </c>
      <c r="C19" s="81">
        <f t="shared" si="0"/>
        <v>2.5</v>
      </c>
      <c r="D19" s="106">
        <f t="shared" si="1"/>
        <v>6.1312500000000005</v>
      </c>
      <c r="E19" s="19">
        <f t="shared" si="2"/>
        <v>0.6830731213825284</v>
      </c>
      <c r="F19" s="19">
        <f t="shared" si="3"/>
        <v>7.6100124632867749E-2</v>
      </c>
      <c r="G19" s="68"/>
      <c r="H19" s="68"/>
      <c r="I19" s="68"/>
      <c r="J19" s="68"/>
      <c r="K19" s="68"/>
      <c r="L19" s="68"/>
      <c r="M19" s="68"/>
      <c r="N19" s="68"/>
      <c r="O19" s="68"/>
    </row>
    <row r="20" spans="1:15" ht="16.5" x14ac:dyDescent="0.3">
      <c r="A20" s="68"/>
      <c r="B20" s="107">
        <f t="shared" si="4"/>
        <v>0.75000000000000011</v>
      </c>
      <c r="C20" s="81">
        <f t="shared" si="0"/>
        <v>2.333333333333333</v>
      </c>
      <c r="D20" s="106">
        <f t="shared" si="1"/>
        <v>5.7224999999999993</v>
      </c>
      <c r="E20" s="19">
        <f t="shared" si="2"/>
        <v>0.6830731213825284</v>
      </c>
      <c r="F20" s="19">
        <f t="shared" si="3"/>
        <v>8.1535847820929735E-2</v>
      </c>
      <c r="G20" s="68"/>
      <c r="H20" s="68"/>
      <c r="I20" s="68"/>
      <c r="J20" s="68"/>
      <c r="K20" s="68"/>
      <c r="L20" s="68"/>
      <c r="M20" s="68"/>
      <c r="N20" s="68"/>
      <c r="O20" s="68"/>
    </row>
    <row r="21" spans="1:15" ht="16.5" x14ac:dyDescent="0.3">
      <c r="A21" s="68"/>
      <c r="B21" s="107">
        <f t="shared" si="4"/>
        <v>0.80000000000000016</v>
      </c>
      <c r="C21" s="81">
        <f t="shared" si="0"/>
        <v>2.1874999999999996</v>
      </c>
      <c r="D21" s="106">
        <f t="shared" si="1"/>
        <v>5.3648437499999995</v>
      </c>
      <c r="E21" s="19">
        <f t="shared" si="2"/>
        <v>0.6830731213825284</v>
      </c>
      <c r="F21" s="19">
        <f t="shared" si="3"/>
        <v>8.6971571008991722E-2</v>
      </c>
      <c r="G21" s="68"/>
      <c r="H21" s="68"/>
      <c r="I21" s="68"/>
      <c r="J21" s="68"/>
      <c r="K21" s="68"/>
      <c r="L21" s="68"/>
      <c r="M21" s="68"/>
      <c r="N21" s="68"/>
      <c r="O21" s="68"/>
    </row>
    <row r="22" spans="1:15" ht="16.5" x14ac:dyDescent="0.3">
      <c r="A22" s="68"/>
      <c r="B22" s="107">
        <f t="shared" si="4"/>
        <v>0.8500000000000002</v>
      </c>
      <c r="C22" s="81">
        <f t="shared" si="0"/>
        <v>2.0588235294117641</v>
      </c>
      <c r="D22" s="106">
        <f t="shared" si="1"/>
        <v>5.0492647058823517</v>
      </c>
      <c r="E22" s="19">
        <f t="shared" si="2"/>
        <v>0.68307312138252829</v>
      </c>
      <c r="F22" s="19">
        <f t="shared" si="3"/>
        <v>9.240729419705368E-2</v>
      </c>
      <c r="G22" s="68"/>
      <c r="H22" s="68"/>
      <c r="I22" s="68"/>
      <c r="J22" s="68"/>
      <c r="K22" s="68"/>
      <c r="L22" s="68"/>
      <c r="M22" s="68"/>
      <c r="N22" s="68"/>
      <c r="O22" s="68"/>
    </row>
    <row r="23" spans="1:15" ht="16.5" x14ac:dyDescent="0.3">
      <c r="A23" s="68"/>
      <c r="B23" s="107">
        <f t="shared" si="4"/>
        <v>0.90000000000000024</v>
      </c>
      <c r="C23" s="81">
        <f t="shared" si="0"/>
        <v>1.944444444444444</v>
      </c>
      <c r="D23" s="106">
        <f t="shared" si="1"/>
        <v>4.7687499999999989</v>
      </c>
      <c r="E23" s="19">
        <f t="shared" si="2"/>
        <v>0.68307312138252829</v>
      </c>
      <c r="F23" s="19">
        <f t="shared" si="3"/>
        <v>9.784301738511568E-2</v>
      </c>
      <c r="G23" s="68"/>
      <c r="H23" s="68"/>
      <c r="I23" s="68"/>
      <c r="J23" s="68"/>
      <c r="K23" s="68"/>
      <c r="L23" s="68"/>
      <c r="M23" s="68"/>
      <c r="N23" s="68"/>
      <c r="O23" s="68"/>
    </row>
    <row r="24" spans="1:15" ht="16.5" x14ac:dyDescent="0.3">
      <c r="A24" s="68"/>
      <c r="B24" s="107">
        <f t="shared" si="4"/>
        <v>0.95000000000000029</v>
      </c>
      <c r="C24" s="81">
        <f t="shared" si="0"/>
        <v>1.8421052631578942</v>
      </c>
      <c r="D24" s="106">
        <f t="shared" si="1"/>
        <v>4.5177631578947359</v>
      </c>
      <c r="E24" s="19">
        <f t="shared" si="2"/>
        <v>0.6830731213825284</v>
      </c>
      <c r="F24" s="19">
        <f t="shared" si="3"/>
        <v>0.10327874057317769</v>
      </c>
      <c r="G24" s="68"/>
      <c r="H24" s="68"/>
      <c r="I24" s="68"/>
      <c r="J24" s="68"/>
      <c r="K24" s="68"/>
      <c r="L24" s="68"/>
      <c r="M24" s="68"/>
      <c r="N24" s="68"/>
      <c r="O24" s="68"/>
    </row>
    <row r="25" spans="1:15" ht="16.5" x14ac:dyDescent="0.3">
      <c r="A25" s="68"/>
      <c r="B25" s="107">
        <f t="shared" si="4"/>
        <v>1.0000000000000002</v>
      </c>
      <c r="C25" s="81">
        <f t="shared" si="0"/>
        <v>1.7499999999999996</v>
      </c>
      <c r="D25" s="106">
        <f t="shared" si="1"/>
        <v>4.2918749999999992</v>
      </c>
      <c r="E25" s="19">
        <f t="shared" si="2"/>
        <v>0.68307312138252829</v>
      </c>
      <c r="F25" s="19">
        <f t="shared" si="3"/>
        <v>0.10871446376123964</v>
      </c>
      <c r="G25" s="68"/>
      <c r="H25" s="68"/>
      <c r="I25" s="68"/>
      <c r="J25" s="68"/>
      <c r="K25" s="68"/>
      <c r="L25" s="68"/>
      <c r="M25" s="68"/>
      <c r="N25" s="68"/>
      <c r="O25" s="68"/>
    </row>
    <row r="26" spans="1:15" ht="16.5" x14ac:dyDescent="0.3">
      <c r="A26" s="68"/>
      <c r="B26" s="107">
        <f t="shared" si="4"/>
        <v>1.0500000000000003</v>
      </c>
      <c r="C26" s="81">
        <f t="shared" si="0"/>
        <v>1.6666666666666663</v>
      </c>
      <c r="D26" s="106">
        <f t="shared" si="1"/>
        <v>4.0874999999999995</v>
      </c>
      <c r="E26" s="19">
        <f t="shared" si="2"/>
        <v>0.6830731213825284</v>
      </c>
      <c r="F26" s="19">
        <f t="shared" si="3"/>
        <v>0.11415018694930162</v>
      </c>
      <c r="G26" s="68"/>
      <c r="H26" s="68"/>
      <c r="I26" s="68"/>
      <c r="J26" s="68"/>
      <c r="K26" s="68"/>
      <c r="L26" s="68"/>
      <c r="M26" s="68"/>
      <c r="N26" s="68"/>
      <c r="O26" s="68"/>
    </row>
    <row r="27" spans="1:15" ht="16.5" x14ac:dyDescent="0.3">
      <c r="A27" s="68"/>
      <c r="B27" s="107">
        <f t="shared" si="4"/>
        <v>1.1000000000000003</v>
      </c>
      <c r="C27" s="81">
        <f t="shared" si="0"/>
        <v>1.5909090909090904</v>
      </c>
      <c r="D27" s="106">
        <f t="shared" si="1"/>
        <v>3.9017045454545443</v>
      </c>
      <c r="E27" s="19">
        <f t="shared" si="2"/>
        <v>0.6830731213825284</v>
      </c>
      <c r="F27" s="19">
        <f t="shared" si="3"/>
        <v>0.11958591013736362</v>
      </c>
      <c r="G27" s="68"/>
      <c r="H27" s="68"/>
      <c r="I27" s="68"/>
      <c r="J27" s="68"/>
      <c r="K27" s="68"/>
      <c r="L27" s="68"/>
      <c r="M27" s="68"/>
      <c r="N27" s="68"/>
      <c r="O27" s="68"/>
    </row>
    <row r="28" spans="1:15" ht="16.5" x14ac:dyDescent="0.3">
      <c r="A28" s="68"/>
      <c r="B28" s="107">
        <f t="shared" si="4"/>
        <v>1.1500000000000004</v>
      </c>
      <c r="C28" s="81">
        <f t="shared" si="0"/>
        <v>1.521739130434782</v>
      </c>
      <c r="D28" s="106">
        <f t="shared" si="1"/>
        <v>3.7320652173913031</v>
      </c>
      <c r="E28" s="19">
        <f t="shared" si="2"/>
        <v>0.68307312138252829</v>
      </c>
      <c r="F28" s="19">
        <f t="shared" si="3"/>
        <v>0.1250216333254256</v>
      </c>
      <c r="G28" s="68"/>
      <c r="H28" s="68"/>
      <c r="I28" s="68"/>
      <c r="J28" s="68"/>
      <c r="K28" s="68"/>
      <c r="L28" s="68"/>
      <c r="M28" s="68"/>
      <c r="N28" s="68"/>
      <c r="O28" s="68"/>
    </row>
    <row r="29" spans="1:15" ht="16.5" x14ac:dyDescent="0.3">
      <c r="A29" s="68"/>
      <c r="B29" s="107">
        <f t="shared" si="4"/>
        <v>1.2000000000000004</v>
      </c>
      <c r="C29" s="81">
        <f t="shared" si="0"/>
        <v>1.4583333333333328</v>
      </c>
      <c r="D29" s="106">
        <f t="shared" si="1"/>
        <v>3.5765624999999988</v>
      </c>
      <c r="E29" s="19">
        <f t="shared" si="2"/>
        <v>0.68307312138252829</v>
      </c>
      <c r="F29" s="19">
        <f t="shared" si="3"/>
        <v>0.13045735651348758</v>
      </c>
      <c r="G29" s="68"/>
      <c r="H29" s="68"/>
      <c r="I29" s="68"/>
      <c r="J29" s="68"/>
      <c r="K29" s="68"/>
      <c r="L29" s="68"/>
      <c r="M29" s="68"/>
      <c r="N29" s="68"/>
      <c r="O29" s="68"/>
    </row>
    <row r="30" spans="1:15" ht="16.5" x14ac:dyDescent="0.3">
      <c r="A30" s="68"/>
      <c r="B30" s="107">
        <f t="shared" si="4"/>
        <v>1.2500000000000004</v>
      </c>
      <c r="C30" s="81">
        <f t="shared" si="0"/>
        <v>1.3999999999999995</v>
      </c>
      <c r="D30" s="106">
        <f t="shared" si="1"/>
        <v>3.4334999999999987</v>
      </c>
      <c r="E30" s="19">
        <f t="shared" si="2"/>
        <v>0.68307312138252829</v>
      </c>
      <c r="F30" s="19">
        <f t="shared" si="3"/>
        <v>0.13589307970154957</v>
      </c>
      <c r="G30" s="68"/>
      <c r="H30" s="68"/>
      <c r="I30" s="68"/>
      <c r="J30" s="68"/>
      <c r="K30" s="68"/>
      <c r="L30" s="68"/>
      <c r="M30" s="68"/>
      <c r="N30" s="68"/>
      <c r="O30" s="68"/>
    </row>
    <row r="31" spans="1:15" ht="16.5" x14ac:dyDescent="0.3">
      <c r="A31" s="68"/>
      <c r="B31" s="107">
        <f t="shared" si="4"/>
        <v>1.3000000000000005</v>
      </c>
      <c r="C31" s="81">
        <f t="shared" si="0"/>
        <v>1.3461538461538456</v>
      </c>
      <c r="D31" s="106">
        <f t="shared" si="1"/>
        <v>3.3014423076923065</v>
      </c>
      <c r="E31" s="19">
        <f t="shared" si="2"/>
        <v>0.68307312138252829</v>
      </c>
      <c r="F31" s="19">
        <f t="shared" si="3"/>
        <v>0.14132880288961155</v>
      </c>
      <c r="G31" s="68"/>
      <c r="H31" s="68"/>
      <c r="I31" s="68"/>
      <c r="J31" s="68"/>
      <c r="K31" s="68"/>
      <c r="L31" s="68"/>
      <c r="M31" s="68"/>
      <c r="N31" s="68"/>
      <c r="O31" s="68"/>
    </row>
    <row r="32" spans="1:15" ht="16.5" x14ac:dyDescent="0.3">
      <c r="A32" s="68"/>
      <c r="B32" s="107">
        <f t="shared" si="4"/>
        <v>1.3500000000000005</v>
      </c>
      <c r="C32" s="81">
        <f t="shared" si="0"/>
        <v>1.2962962962962958</v>
      </c>
      <c r="D32" s="106">
        <f t="shared" si="1"/>
        <v>3.1791666666666658</v>
      </c>
      <c r="E32" s="19">
        <f t="shared" si="2"/>
        <v>0.6830731213825284</v>
      </c>
      <c r="F32" s="19">
        <f t="shared" si="3"/>
        <v>0.14676452607767357</v>
      </c>
      <c r="G32" s="68"/>
      <c r="H32" s="68"/>
      <c r="I32" s="68"/>
      <c r="J32" s="68"/>
      <c r="K32" s="68"/>
      <c r="L32" s="68"/>
      <c r="M32" s="68"/>
      <c r="N32" s="68"/>
      <c r="O32" s="68"/>
    </row>
    <row r="33" spans="1:15" ht="16.5" x14ac:dyDescent="0.3">
      <c r="A33" s="68"/>
      <c r="B33" s="107">
        <f t="shared" si="4"/>
        <v>1.4000000000000006</v>
      </c>
      <c r="C33" s="81">
        <f t="shared" si="0"/>
        <v>1.2499999999999996</v>
      </c>
      <c r="D33" s="106">
        <f t="shared" si="1"/>
        <v>3.0656249999999989</v>
      </c>
      <c r="E33" s="19">
        <f t="shared" si="2"/>
        <v>0.6830731213825284</v>
      </c>
      <c r="F33" s="19">
        <f t="shared" si="3"/>
        <v>0.15220024926573553</v>
      </c>
      <c r="G33" s="68"/>
      <c r="H33" s="68"/>
      <c r="I33" s="68"/>
      <c r="J33" s="68"/>
      <c r="K33" s="68"/>
      <c r="L33" s="68"/>
      <c r="M33" s="68"/>
      <c r="N33" s="68"/>
      <c r="O33" s="68"/>
    </row>
    <row r="34" spans="1:15" ht="16.5" x14ac:dyDescent="0.3">
      <c r="A34" s="68"/>
      <c r="B34" s="107">
        <f t="shared" si="4"/>
        <v>1.4500000000000006</v>
      </c>
      <c r="C34" s="81">
        <f t="shared" si="0"/>
        <v>1.2068965517241375</v>
      </c>
      <c r="D34" s="106">
        <f t="shared" si="1"/>
        <v>2.9599137931034472</v>
      </c>
      <c r="E34" s="19">
        <f t="shared" si="2"/>
        <v>0.6830731213825284</v>
      </c>
      <c r="F34" s="19">
        <f t="shared" si="3"/>
        <v>0.15763597245379751</v>
      </c>
      <c r="G34" s="68"/>
      <c r="H34" s="68"/>
      <c r="I34" s="68"/>
      <c r="J34" s="68"/>
      <c r="K34" s="68"/>
      <c r="L34" s="68"/>
      <c r="M34" s="68"/>
      <c r="N34" s="68"/>
      <c r="O34" s="68"/>
    </row>
    <row r="35" spans="1:15" ht="16.5" x14ac:dyDescent="0.3">
      <c r="A35" s="68"/>
      <c r="B35" s="107">
        <f t="shared" si="4"/>
        <v>1.5000000000000007</v>
      </c>
      <c r="C35" s="81">
        <f t="shared" si="0"/>
        <v>1.1666666666666661</v>
      </c>
      <c r="D35" s="106">
        <f t="shared" si="1"/>
        <v>2.8612499999999987</v>
      </c>
      <c r="E35" s="19">
        <f t="shared" si="2"/>
        <v>0.68307312138252829</v>
      </c>
      <c r="F35" s="19">
        <f t="shared" si="3"/>
        <v>0.16307169564185947</v>
      </c>
      <c r="G35" s="68"/>
      <c r="H35" s="68"/>
      <c r="I35" s="68"/>
      <c r="J35" s="68"/>
      <c r="K35" s="68"/>
      <c r="L35" s="68"/>
      <c r="M35" s="68"/>
      <c r="N35" s="68"/>
      <c r="O35" s="68"/>
    </row>
    <row r="36" spans="1:15" ht="16.5" x14ac:dyDescent="0.3">
      <c r="A36" s="68"/>
      <c r="B36" s="107">
        <f t="shared" si="4"/>
        <v>1.5500000000000007</v>
      </c>
      <c r="C36" s="81">
        <f t="shared" si="0"/>
        <v>1.1290322580645156</v>
      </c>
      <c r="D36" s="106">
        <f t="shared" si="1"/>
        <v>2.7689516129032246</v>
      </c>
      <c r="E36" s="19">
        <f t="shared" si="2"/>
        <v>0.68307312138252829</v>
      </c>
      <c r="F36" s="19">
        <f t="shared" si="3"/>
        <v>0.16850741882992146</v>
      </c>
      <c r="G36" s="68"/>
      <c r="H36" s="68"/>
      <c r="I36" s="68"/>
      <c r="J36" s="68"/>
      <c r="K36" s="68"/>
      <c r="L36" s="68"/>
      <c r="M36" s="68"/>
      <c r="N36" s="68"/>
      <c r="O36" s="68"/>
    </row>
    <row r="37" spans="1:15" ht="16.5" x14ac:dyDescent="0.3">
      <c r="A37" s="68"/>
      <c r="B37" s="107">
        <f t="shared" si="4"/>
        <v>1.6000000000000008</v>
      </c>
      <c r="C37" s="81">
        <f t="shared" ref="C37:C68" si="5">IF(B37&lt;=TB,1+(β0_/q_0-1)*B37/TB,IF(B37&lt;=TC,β0_/q_0,IF(B37&lt;=TD,β0_*TC/(B37*q_0),IF(B37&gt;TD,β0_*TC*TD/(q_0*B37^2)))))</f>
        <v>1.0937499999999996</v>
      </c>
      <c r="D37" s="106">
        <f t="shared" ref="D37:D68" si="6">IF(B37&lt;=TB,ag+(ag*((η_sn*C37)-1)*B37/TB),ag*η_sn*C37)</f>
        <v>2.6824218749999988</v>
      </c>
      <c r="E37" s="19">
        <f t="shared" si="2"/>
        <v>0.68307312138252829</v>
      </c>
      <c r="F37" s="19">
        <f t="shared" si="3"/>
        <v>0.17394314201798347</v>
      </c>
      <c r="G37" s="68"/>
      <c r="H37" s="68"/>
      <c r="I37" s="68"/>
      <c r="J37" s="68"/>
      <c r="K37" s="68"/>
      <c r="L37" s="68"/>
      <c r="M37" s="68"/>
      <c r="N37" s="68"/>
      <c r="O37" s="68"/>
    </row>
    <row r="38" spans="1:15" ht="16.5" x14ac:dyDescent="0.3">
      <c r="A38" s="68"/>
      <c r="B38" s="107">
        <f t="shared" si="4"/>
        <v>1.6500000000000008</v>
      </c>
      <c r="C38" s="81">
        <f t="shared" si="5"/>
        <v>1.0606060606060601</v>
      </c>
      <c r="D38" s="106">
        <f t="shared" si="6"/>
        <v>2.6011363636363627</v>
      </c>
      <c r="E38" s="19">
        <f t="shared" si="2"/>
        <v>0.6830731213825284</v>
      </c>
      <c r="F38" s="19">
        <f t="shared" si="3"/>
        <v>0.17937886520604548</v>
      </c>
      <c r="G38" s="68"/>
      <c r="H38" s="68"/>
      <c r="I38" s="68"/>
      <c r="J38" s="68"/>
      <c r="K38" s="68"/>
      <c r="L38" s="68"/>
      <c r="M38" s="68"/>
      <c r="N38" s="68"/>
      <c r="O38" s="68"/>
    </row>
    <row r="39" spans="1:15" ht="16.5" x14ac:dyDescent="0.3">
      <c r="A39" s="68"/>
      <c r="B39" s="107">
        <f t="shared" si="4"/>
        <v>1.7000000000000008</v>
      </c>
      <c r="C39" s="81">
        <f t="shared" si="5"/>
        <v>1.0294117647058818</v>
      </c>
      <c r="D39" s="106">
        <f t="shared" si="6"/>
        <v>2.5246323529411754</v>
      </c>
      <c r="E39" s="19">
        <f t="shared" si="2"/>
        <v>0.68307312138252829</v>
      </c>
      <c r="F39" s="19">
        <f t="shared" si="3"/>
        <v>0.18481458839410742</v>
      </c>
      <c r="G39" s="68"/>
      <c r="H39" s="68"/>
      <c r="I39" s="68"/>
      <c r="J39" s="68"/>
      <c r="K39" s="68"/>
      <c r="L39" s="68"/>
      <c r="M39" s="68"/>
      <c r="N39" s="68"/>
      <c r="O39" s="68"/>
    </row>
    <row r="40" spans="1:15" ht="16.5" x14ac:dyDescent="0.3">
      <c r="A40" s="68"/>
      <c r="B40" s="107">
        <f t="shared" si="4"/>
        <v>1.7500000000000009</v>
      </c>
      <c r="C40" s="81">
        <f t="shared" si="5"/>
        <v>0.99999999999999944</v>
      </c>
      <c r="D40" s="106">
        <f t="shared" si="6"/>
        <v>2.4524999999999988</v>
      </c>
      <c r="E40" s="19">
        <f t="shared" si="2"/>
        <v>0.68307312138252829</v>
      </c>
      <c r="F40" s="19">
        <f t="shared" si="3"/>
        <v>0.1902503115821694</v>
      </c>
      <c r="G40" s="68"/>
      <c r="H40" s="68"/>
      <c r="I40" s="68"/>
      <c r="J40" s="68"/>
      <c r="K40" s="68"/>
      <c r="L40" s="68"/>
      <c r="M40" s="68"/>
      <c r="N40" s="68"/>
      <c r="O40" s="68"/>
    </row>
    <row r="41" spans="1:15" ht="16.5" x14ac:dyDescent="0.3">
      <c r="A41" s="68"/>
      <c r="B41" s="107">
        <f t="shared" si="4"/>
        <v>1.8000000000000009</v>
      </c>
      <c r="C41" s="81">
        <f t="shared" si="5"/>
        <v>0.97222222222222177</v>
      </c>
      <c r="D41" s="106">
        <f t="shared" si="6"/>
        <v>2.384374999999999</v>
      </c>
      <c r="E41" s="19">
        <f t="shared" si="2"/>
        <v>0.6830731213825284</v>
      </c>
      <c r="F41" s="19">
        <f t="shared" si="3"/>
        <v>0.19568603477023144</v>
      </c>
      <c r="G41" s="68"/>
      <c r="H41" s="68"/>
      <c r="I41" s="68"/>
      <c r="J41" s="68"/>
      <c r="K41" s="68"/>
      <c r="L41" s="68"/>
      <c r="M41" s="68"/>
      <c r="N41" s="68"/>
      <c r="O41" s="68"/>
    </row>
    <row r="42" spans="1:15" ht="16.5" x14ac:dyDescent="0.3">
      <c r="A42" s="68"/>
      <c r="B42" s="107">
        <f t="shared" si="4"/>
        <v>1.850000000000001</v>
      </c>
      <c r="C42" s="81">
        <f t="shared" si="5"/>
        <v>0.9459459459459455</v>
      </c>
      <c r="D42" s="106">
        <f t="shared" si="6"/>
        <v>2.3199324324324313</v>
      </c>
      <c r="E42" s="19">
        <f t="shared" si="2"/>
        <v>0.68307312138252829</v>
      </c>
      <c r="F42" s="19">
        <f t="shared" si="3"/>
        <v>0.2011217579582934</v>
      </c>
      <c r="G42" s="68"/>
      <c r="H42" s="68"/>
      <c r="I42" s="68"/>
      <c r="J42" s="68"/>
      <c r="K42" s="68"/>
      <c r="L42" s="68"/>
      <c r="M42" s="68"/>
      <c r="N42" s="68"/>
      <c r="O42" s="68"/>
    </row>
    <row r="43" spans="1:15" ht="16.5" x14ac:dyDescent="0.3">
      <c r="A43" s="68"/>
      <c r="B43" s="107">
        <f t="shared" si="4"/>
        <v>1.900000000000001</v>
      </c>
      <c r="C43" s="81">
        <f t="shared" si="5"/>
        <v>0.9210526315789469</v>
      </c>
      <c r="D43" s="106">
        <f t="shared" si="6"/>
        <v>2.2588815789473675</v>
      </c>
      <c r="E43" s="19">
        <f t="shared" si="2"/>
        <v>0.6830731213825284</v>
      </c>
      <c r="F43" s="19">
        <f t="shared" si="3"/>
        <v>0.20655748114635542</v>
      </c>
      <c r="G43" s="68"/>
      <c r="H43" s="68"/>
      <c r="I43" s="68"/>
      <c r="J43" s="68"/>
      <c r="K43" s="68"/>
      <c r="L43" s="68"/>
      <c r="M43" s="68"/>
      <c r="N43" s="68"/>
      <c r="O43" s="68"/>
    </row>
    <row r="44" spans="1:15" ht="16.5" x14ac:dyDescent="0.3">
      <c r="A44" s="68"/>
      <c r="B44" s="107">
        <f t="shared" si="4"/>
        <v>1.9500000000000011</v>
      </c>
      <c r="C44" s="81">
        <f t="shared" si="5"/>
        <v>0.89743589743589691</v>
      </c>
      <c r="D44" s="106">
        <f t="shared" si="6"/>
        <v>2.2009615384615371</v>
      </c>
      <c r="E44" s="19">
        <f t="shared" si="2"/>
        <v>0.68307312138252818</v>
      </c>
      <c r="F44" s="19">
        <f t="shared" si="3"/>
        <v>0.21199320433441729</v>
      </c>
      <c r="G44" s="68"/>
      <c r="H44" s="68"/>
      <c r="I44" s="68"/>
      <c r="J44" s="68"/>
      <c r="K44" s="68"/>
      <c r="L44" s="68"/>
      <c r="M44" s="68"/>
      <c r="N44" s="68"/>
      <c r="O44" s="68"/>
    </row>
    <row r="45" spans="1:15" ht="16.5" x14ac:dyDescent="0.3">
      <c r="A45" s="68"/>
      <c r="B45" s="107">
        <f t="shared" si="4"/>
        <v>2.0000000000000009</v>
      </c>
      <c r="C45" s="81">
        <f t="shared" si="5"/>
        <v>0.87499999999999956</v>
      </c>
      <c r="D45" s="106">
        <f t="shared" si="6"/>
        <v>2.1459374999999992</v>
      </c>
      <c r="E45" s="19">
        <f t="shared" si="2"/>
        <v>0.68307312138252829</v>
      </c>
      <c r="F45" s="19">
        <f t="shared" si="3"/>
        <v>0.2174289275224793</v>
      </c>
      <c r="G45" s="68"/>
      <c r="H45" s="68"/>
      <c r="I45" s="68"/>
      <c r="J45" s="68"/>
      <c r="K45" s="68"/>
      <c r="L45" s="68"/>
      <c r="M45" s="68"/>
      <c r="N45" s="68"/>
      <c r="O45" s="68"/>
    </row>
    <row r="46" spans="1:15" ht="16.5" x14ac:dyDescent="0.3">
      <c r="A46" s="68"/>
      <c r="B46" s="107">
        <f t="shared" si="4"/>
        <v>2.0500000000000007</v>
      </c>
      <c r="C46" s="81">
        <f t="shared" si="5"/>
        <v>0.85365853658536561</v>
      </c>
      <c r="D46" s="106">
        <f t="shared" si="6"/>
        <v>2.0935975609756095</v>
      </c>
      <c r="E46" s="19">
        <f t="shared" si="2"/>
        <v>0.6830731213825284</v>
      </c>
      <c r="F46" s="19">
        <f t="shared" si="3"/>
        <v>0.22286465071054129</v>
      </c>
      <c r="G46" s="68"/>
      <c r="H46" s="68"/>
      <c r="I46" s="68"/>
      <c r="J46" s="68"/>
      <c r="K46" s="68"/>
      <c r="L46" s="68"/>
      <c r="M46" s="68"/>
      <c r="N46" s="68"/>
      <c r="O46" s="68"/>
    </row>
    <row r="47" spans="1:15" ht="16.5" x14ac:dyDescent="0.3">
      <c r="A47" s="68"/>
      <c r="B47" s="107">
        <f t="shared" si="4"/>
        <v>2.1000000000000005</v>
      </c>
      <c r="C47" s="81">
        <f t="shared" si="5"/>
        <v>0.83333333333333315</v>
      </c>
      <c r="D47" s="106">
        <f t="shared" si="6"/>
        <v>2.0437499999999997</v>
      </c>
      <c r="E47" s="19">
        <f t="shared" si="2"/>
        <v>0.6830731213825284</v>
      </c>
      <c r="F47" s="19">
        <f t="shared" si="3"/>
        <v>0.22830037389860325</v>
      </c>
      <c r="G47" s="68"/>
      <c r="H47" s="68"/>
      <c r="I47" s="68"/>
      <c r="J47" s="68"/>
      <c r="K47" s="68"/>
      <c r="L47" s="68"/>
      <c r="M47" s="68"/>
      <c r="N47" s="68"/>
      <c r="O47" s="68"/>
    </row>
    <row r="48" spans="1:15" ht="16.5" x14ac:dyDescent="0.3">
      <c r="A48" s="68"/>
      <c r="B48" s="107">
        <f t="shared" si="4"/>
        <v>2.1500000000000004</v>
      </c>
      <c r="C48" s="81">
        <f t="shared" si="5"/>
        <v>0.81395348837209291</v>
      </c>
      <c r="D48" s="106">
        <f t="shared" si="6"/>
        <v>1.996220930232558</v>
      </c>
      <c r="E48" s="19">
        <f t="shared" si="2"/>
        <v>0.68307312138252829</v>
      </c>
      <c r="F48" s="19">
        <f t="shared" si="3"/>
        <v>0.23373609708666521</v>
      </c>
      <c r="G48" s="68"/>
      <c r="H48" s="68"/>
      <c r="I48" s="68"/>
      <c r="J48" s="68"/>
      <c r="K48" s="68"/>
      <c r="L48" s="68"/>
      <c r="M48" s="68"/>
      <c r="N48" s="68"/>
      <c r="O48" s="68"/>
    </row>
    <row r="49" spans="1:15" ht="16.5" x14ac:dyDescent="0.3">
      <c r="A49" s="68"/>
      <c r="B49" s="107">
        <f t="shared" si="4"/>
        <v>2.2000000000000002</v>
      </c>
      <c r="C49" s="81">
        <f t="shared" si="5"/>
        <v>0.79545454545454541</v>
      </c>
      <c r="D49" s="106">
        <f t="shared" si="6"/>
        <v>1.9508522727272728</v>
      </c>
      <c r="E49" s="19">
        <f t="shared" si="2"/>
        <v>0.6830731213825284</v>
      </c>
      <c r="F49" s="19">
        <f t="shared" si="3"/>
        <v>0.23917182027472716</v>
      </c>
      <c r="G49" s="68"/>
      <c r="H49" s="68"/>
      <c r="I49" s="68"/>
      <c r="J49" s="68"/>
      <c r="K49" s="68"/>
      <c r="L49" s="68"/>
      <c r="M49" s="68"/>
      <c r="N49" s="68"/>
      <c r="O49" s="68"/>
    </row>
    <row r="50" spans="1:15" ht="16.5" x14ac:dyDescent="0.3">
      <c r="A50" s="68"/>
      <c r="B50" s="107">
        <f t="shared" si="4"/>
        <v>2.25</v>
      </c>
      <c r="C50" s="81">
        <f t="shared" si="5"/>
        <v>0.77777777777777779</v>
      </c>
      <c r="D50" s="106">
        <f t="shared" si="6"/>
        <v>1.9075000000000002</v>
      </c>
      <c r="E50" s="19">
        <f t="shared" si="2"/>
        <v>0.6830731213825284</v>
      </c>
      <c r="F50" s="19">
        <f t="shared" si="3"/>
        <v>0.24460754346278912</v>
      </c>
      <c r="G50" s="68"/>
      <c r="H50" s="68"/>
      <c r="I50" s="68"/>
      <c r="J50" s="68"/>
      <c r="K50" s="68"/>
      <c r="L50" s="68"/>
      <c r="M50" s="68"/>
      <c r="N50" s="68"/>
      <c r="O50" s="68"/>
    </row>
    <row r="51" spans="1:15" ht="16.5" x14ac:dyDescent="0.3">
      <c r="A51" s="68"/>
      <c r="B51" s="107">
        <f t="shared" si="4"/>
        <v>2.2999999999999998</v>
      </c>
      <c r="C51" s="81">
        <f t="shared" si="5"/>
        <v>0.76086956521739135</v>
      </c>
      <c r="D51" s="106">
        <f t="shared" si="6"/>
        <v>1.8660326086956525</v>
      </c>
      <c r="E51" s="19">
        <f t="shared" si="2"/>
        <v>0.6830731213825284</v>
      </c>
      <c r="F51" s="19">
        <f t="shared" si="3"/>
        <v>0.25004326665085114</v>
      </c>
      <c r="G51" s="68"/>
      <c r="H51" s="68"/>
      <c r="I51" s="68"/>
      <c r="J51" s="68"/>
      <c r="K51" s="68"/>
      <c r="L51" s="68"/>
      <c r="M51" s="68"/>
      <c r="N51" s="68"/>
      <c r="O51" s="68"/>
    </row>
    <row r="52" spans="1:15" ht="16.5" x14ac:dyDescent="0.3">
      <c r="A52" s="68"/>
      <c r="B52" s="107">
        <f t="shared" si="4"/>
        <v>2.3499999999999996</v>
      </c>
      <c r="C52" s="81">
        <f t="shared" si="5"/>
        <v>0.74468085106382986</v>
      </c>
      <c r="D52" s="106">
        <f t="shared" si="6"/>
        <v>1.8263297872340429</v>
      </c>
      <c r="E52" s="19">
        <f t="shared" si="2"/>
        <v>0.68307312138252829</v>
      </c>
      <c r="F52" s="19">
        <f t="shared" si="3"/>
        <v>0.25547898983891304</v>
      </c>
      <c r="G52" s="68"/>
      <c r="H52" s="68"/>
      <c r="I52" s="68"/>
      <c r="J52" s="68"/>
      <c r="K52" s="68"/>
      <c r="L52" s="68"/>
      <c r="M52" s="68"/>
      <c r="N52" s="68"/>
      <c r="O52" s="68"/>
    </row>
    <row r="53" spans="1:15" ht="16.5" x14ac:dyDescent="0.3">
      <c r="A53" s="68"/>
      <c r="B53" s="107">
        <f t="shared" si="4"/>
        <v>2.3999999999999995</v>
      </c>
      <c r="C53" s="81">
        <f t="shared" si="5"/>
        <v>0.72916666666666685</v>
      </c>
      <c r="D53" s="106">
        <f t="shared" si="6"/>
        <v>1.7882812500000005</v>
      </c>
      <c r="E53" s="19">
        <f t="shared" si="2"/>
        <v>0.68307312138252829</v>
      </c>
      <c r="F53" s="19">
        <f t="shared" si="3"/>
        <v>0.260914713026975</v>
      </c>
      <c r="G53" s="68"/>
      <c r="H53" s="68"/>
      <c r="I53" s="68"/>
      <c r="J53" s="68"/>
      <c r="K53" s="68"/>
      <c r="L53" s="68"/>
      <c r="M53" s="68"/>
      <c r="N53" s="68"/>
      <c r="O53" s="68"/>
    </row>
    <row r="54" spans="1:15" ht="16.5" x14ac:dyDescent="0.3">
      <c r="A54" s="68"/>
      <c r="B54" s="107">
        <f t="shared" si="4"/>
        <v>2.4499999999999993</v>
      </c>
      <c r="C54" s="81">
        <f t="shared" si="5"/>
        <v>0.71428571428571452</v>
      </c>
      <c r="D54" s="106">
        <f t="shared" si="6"/>
        <v>1.7517857142857149</v>
      </c>
      <c r="E54" s="19">
        <f t="shared" si="2"/>
        <v>0.6830731213825284</v>
      </c>
      <c r="F54" s="19">
        <f t="shared" si="3"/>
        <v>0.26635043621503701</v>
      </c>
      <c r="G54" s="68"/>
      <c r="H54" s="68"/>
      <c r="I54" s="68"/>
      <c r="J54" s="68"/>
      <c r="K54" s="68"/>
      <c r="L54" s="68"/>
      <c r="M54" s="68"/>
      <c r="N54" s="68"/>
      <c r="O54" s="68"/>
    </row>
    <row r="55" spans="1:15" ht="16.5" x14ac:dyDescent="0.3">
      <c r="A55" s="68"/>
      <c r="B55" s="107">
        <f t="shared" si="4"/>
        <v>2.4999999999999991</v>
      </c>
      <c r="C55" s="81">
        <f t="shared" si="5"/>
        <v>0.70000000000000029</v>
      </c>
      <c r="D55" s="106">
        <f t="shared" si="6"/>
        <v>1.7167500000000009</v>
      </c>
      <c r="E55" s="19">
        <f t="shared" si="2"/>
        <v>0.6830731213825284</v>
      </c>
      <c r="F55" s="19">
        <f t="shared" si="3"/>
        <v>0.27178615940309897</v>
      </c>
      <c r="G55" s="68"/>
      <c r="H55" s="68"/>
      <c r="I55" s="68"/>
      <c r="J55" s="68"/>
      <c r="K55" s="68"/>
      <c r="L55" s="68"/>
      <c r="M55" s="68"/>
      <c r="N55" s="68"/>
      <c r="O55" s="68"/>
    </row>
    <row r="56" spans="1:15" ht="16.5" x14ac:dyDescent="0.3">
      <c r="A56" s="68"/>
      <c r="B56" s="107">
        <f t="shared" si="4"/>
        <v>2.5499999999999989</v>
      </c>
      <c r="C56" s="81">
        <f t="shared" si="5"/>
        <v>0.68627450980392191</v>
      </c>
      <c r="D56" s="106">
        <f t="shared" si="6"/>
        <v>1.6830882352941186</v>
      </c>
      <c r="E56" s="19">
        <f t="shared" si="2"/>
        <v>0.6830731213825284</v>
      </c>
      <c r="F56" s="19">
        <f t="shared" si="3"/>
        <v>0.27722188259116093</v>
      </c>
      <c r="G56" s="68"/>
      <c r="H56" s="68"/>
      <c r="I56" s="68"/>
      <c r="J56" s="68"/>
      <c r="K56" s="68"/>
      <c r="L56" s="68"/>
      <c r="M56" s="68"/>
      <c r="N56" s="68"/>
      <c r="O56" s="68"/>
    </row>
    <row r="57" spans="1:15" ht="16.5" x14ac:dyDescent="0.3">
      <c r="A57" s="68"/>
      <c r="B57" s="107">
        <f t="shared" si="4"/>
        <v>2.5999999999999988</v>
      </c>
      <c r="C57" s="81">
        <f t="shared" si="5"/>
        <v>0.67307692307692335</v>
      </c>
      <c r="D57" s="106">
        <f t="shared" si="6"/>
        <v>1.6507211538461546</v>
      </c>
      <c r="E57" s="19">
        <f t="shared" si="2"/>
        <v>0.68307312138252829</v>
      </c>
      <c r="F57" s="19">
        <f t="shared" si="3"/>
        <v>0.28265760577922289</v>
      </c>
      <c r="G57" s="68"/>
      <c r="H57" s="68"/>
      <c r="I57" s="68"/>
      <c r="J57" s="68"/>
      <c r="K57" s="68"/>
      <c r="L57" s="68"/>
      <c r="M57" s="68"/>
      <c r="N57" s="68"/>
      <c r="O57" s="68"/>
    </row>
    <row r="58" spans="1:15" ht="16.5" x14ac:dyDescent="0.3">
      <c r="A58" s="68"/>
      <c r="B58" s="107">
        <f t="shared" si="4"/>
        <v>2.6499999999999986</v>
      </c>
      <c r="C58" s="81">
        <f t="shared" si="5"/>
        <v>0.66037735849056645</v>
      </c>
      <c r="D58" s="106">
        <f t="shared" si="6"/>
        <v>1.6195754716981143</v>
      </c>
      <c r="E58" s="19">
        <f t="shared" si="2"/>
        <v>0.6830731213825284</v>
      </c>
      <c r="F58" s="19">
        <f t="shared" si="3"/>
        <v>0.28809332896728485</v>
      </c>
      <c r="G58" s="68"/>
      <c r="H58" s="68"/>
      <c r="I58" s="68"/>
      <c r="J58" s="68"/>
      <c r="K58" s="68"/>
      <c r="L58" s="68"/>
      <c r="M58" s="68"/>
      <c r="N58" s="68"/>
      <c r="O58" s="68"/>
    </row>
    <row r="59" spans="1:15" ht="16.5" x14ac:dyDescent="0.3">
      <c r="A59" s="68"/>
      <c r="B59" s="107">
        <f t="shared" si="4"/>
        <v>2.6999999999999984</v>
      </c>
      <c r="C59" s="81">
        <f t="shared" si="5"/>
        <v>0.64814814814814858</v>
      </c>
      <c r="D59" s="106">
        <f t="shared" si="6"/>
        <v>1.5895833333333345</v>
      </c>
      <c r="E59" s="19">
        <f t="shared" si="2"/>
        <v>0.6830731213825284</v>
      </c>
      <c r="F59" s="19">
        <f t="shared" si="3"/>
        <v>0.2935290521553468</v>
      </c>
      <c r="G59" s="68"/>
      <c r="H59" s="68"/>
      <c r="I59" s="68"/>
      <c r="J59" s="68"/>
      <c r="K59" s="68"/>
      <c r="L59" s="68"/>
      <c r="M59" s="68"/>
      <c r="N59" s="68"/>
      <c r="O59" s="68"/>
    </row>
    <row r="60" spans="1:15" ht="16.5" x14ac:dyDescent="0.3">
      <c r="A60" s="68"/>
      <c r="B60" s="107">
        <f t="shared" si="4"/>
        <v>2.7499999999999982</v>
      </c>
      <c r="C60" s="81">
        <f t="shared" si="5"/>
        <v>0.6363636363636368</v>
      </c>
      <c r="D60" s="106">
        <f t="shared" si="6"/>
        <v>1.5606818181818194</v>
      </c>
      <c r="E60" s="19">
        <f t="shared" si="2"/>
        <v>0.6830731213825284</v>
      </c>
      <c r="F60" s="19">
        <f t="shared" si="3"/>
        <v>0.29896477534340882</v>
      </c>
      <c r="G60" s="68"/>
      <c r="H60" s="68"/>
      <c r="I60" s="68"/>
      <c r="J60" s="68"/>
      <c r="K60" s="68"/>
      <c r="L60" s="68"/>
      <c r="M60" s="68"/>
      <c r="N60" s="68"/>
      <c r="O60" s="68"/>
    </row>
    <row r="61" spans="1:15" ht="16.5" x14ac:dyDescent="0.3">
      <c r="A61" s="68"/>
      <c r="B61" s="107">
        <f t="shared" si="4"/>
        <v>2.799999999999998</v>
      </c>
      <c r="C61" s="81">
        <f t="shared" si="5"/>
        <v>0.62500000000000044</v>
      </c>
      <c r="D61" s="106">
        <f t="shared" si="6"/>
        <v>1.5328125000000012</v>
      </c>
      <c r="E61" s="19">
        <f t="shared" si="2"/>
        <v>0.6830731213825284</v>
      </c>
      <c r="F61" s="19">
        <f t="shared" si="3"/>
        <v>0.30440049853147072</v>
      </c>
      <c r="G61" s="68"/>
      <c r="H61" s="68"/>
      <c r="I61" s="68"/>
      <c r="J61" s="68"/>
      <c r="K61" s="68"/>
      <c r="L61" s="68"/>
      <c r="M61" s="68"/>
      <c r="N61" s="68"/>
      <c r="O61" s="68"/>
    </row>
    <row r="62" spans="1:15" ht="16.5" x14ac:dyDescent="0.3">
      <c r="A62" s="68"/>
      <c r="B62" s="107">
        <f t="shared" si="4"/>
        <v>2.8499999999999979</v>
      </c>
      <c r="C62" s="81">
        <f t="shared" si="5"/>
        <v>0.61403508771929871</v>
      </c>
      <c r="D62" s="106">
        <f t="shared" si="6"/>
        <v>1.5059210526315803</v>
      </c>
      <c r="E62" s="19">
        <f t="shared" si="2"/>
        <v>0.6830731213825284</v>
      </c>
      <c r="F62" s="19">
        <f t="shared" si="3"/>
        <v>0.30983622171953273</v>
      </c>
      <c r="G62" s="68"/>
      <c r="H62" s="68"/>
      <c r="I62" s="68"/>
      <c r="J62" s="68"/>
      <c r="K62" s="68"/>
      <c r="L62" s="68"/>
      <c r="M62" s="68"/>
      <c r="N62" s="68"/>
      <c r="O62" s="68"/>
    </row>
    <row r="63" spans="1:15" ht="16.5" x14ac:dyDescent="0.3">
      <c r="A63" s="68"/>
      <c r="B63" s="107">
        <f t="shared" si="4"/>
        <v>2.8999999999999977</v>
      </c>
      <c r="C63" s="81">
        <f t="shared" si="5"/>
        <v>0.60344827586206939</v>
      </c>
      <c r="D63" s="106">
        <f t="shared" si="6"/>
        <v>1.4799568965517254</v>
      </c>
      <c r="E63" s="19">
        <f t="shared" si="2"/>
        <v>0.6830731213825284</v>
      </c>
      <c r="F63" s="19">
        <f t="shared" si="3"/>
        <v>0.31527194490759464</v>
      </c>
      <c r="G63" s="68"/>
      <c r="H63" s="68"/>
      <c r="I63" s="68"/>
      <c r="J63" s="68"/>
      <c r="K63" s="68"/>
      <c r="L63" s="68"/>
      <c r="M63" s="68"/>
      <c r="N63" s="68"/>
      <c r="O63" s="68"/>
    </row>
    <row r="64" spans="1:15" ht="16.5" x14ac:dyDescent="0.3">
      <c r="A64" s="68"/>
      <c r="B64" s="107">
        <f t="shared" si="4"/>
        <v>2.9499999999999975</v>
      </c>
      <c r="C64" s="81">
        <f t="shared" si="5"/>
        <v>0.59322033898305138</v>
      </c>
      <c r="D64" s="106">
        <f t="shared" si="6"/>
        <v>1.4548728813559335</v>
      </c>
      <c r="E64" s="19">
        <f t="shared" si="2"/>
        <v>0.6830731213825284</v>
      </c>
      <c r="F64" s="19">
        <f t="shared" si="3"/>
        <v>0.3207076680956566</v>
      </c>
      <c r="G64" s="68"/>
      <c r="H64" s="68"/>
      <c r="I64" s="68"/>
      <c r="J64" s="68"/>
      <c r="K64" s="68"/>
      <c r="L64" s="68"/>
      <c r="M64" s="68"/>
      <c r="N64" s="68"/>
      <c r="O64" s="68"/>
    </row>
    <row r="65" spans="1:15" ht="16.5" x14ac:dyDescent="0.3">
      <c r="A65" s="68"/>
      <c r="B65" s="107">
        <f t="shared" si="4"/>
        <v>2.9999999999999973</v>
      </c>
      <c r="C65" s="81">
        <f t="shared" si="5"/>
        <v>0.58333333333333381</v>
      </c>
      <c r="D65" s="106">
        <f t="shared" si="6"/>
        <v>1.4306250000000011</v>
      </c>
      <c r="E65" s="19">
        <f t="shared" si="2"/>
        <v>0.68307312138252829</v>
      </c>
      <c r="F65" s="19">
        <f t="shared" si="3"/>
        <v>0.32614339128371855</v>
      </c>
      <c r="G65" s="68"/>
      <c r="H65" s="68"/>
      <c r="I65" s="68"/>
      <c r="J65" s="68"/>
      <c r="K65" s="68"/>
      <c r="L65" s="68"/>
      <c r="M65" s="68"/>
      <c r="N65" s="68"/>
      <c r="O65" s="68"/>
    </row>
    <row r="66" spans="1:15" ht="16.5" x14ac:dyDescent="0.3">
      <c r="A66" s="68"/>
      <c r="B66" s="107">
        <f t="shared" si="4"/>
        <v>3.0499999999999972</v>
      </c>
      <c r="C66" s="81">
        <f t="shared" si="5"/>
        <v>0.56436441816716043</v>
      </c>
      <c r="D66" s="106">
        <f t="shared" si="6"/>
        <v>1.384103735554961</v>
      </c>
      <c r="E66" s="19">
        <f t="shared" si="2"/>
        <v>0.67187520135986467</v>
      </c>
      <c r="F66" s="19">
        <f t="shared" si="3"/>
        <v>0.32614339128371889</v>
      </c>
      <c r="G66" s="68"/>
      <c r="H66" s="68"/>
      <c r="I66" s="68"/>
      <c r="J66" s="68"/>
      <c r="K66" s="68"/>
      <c r="L66" s="68"/>
      <c r="M66" s="68"/>
      <c r="N66" s="68"/>
      <c r="O66" s="68"/>
    </row>
    <row r="67" spans="1:15" ht="16.5" x14ac:dyDescent="0.3">
      <c r="A67" s="68"/>
      <c r="B67" s="107">
        <f t="shared" si="4"/>
        <v>3.099999999999997</v>
      </c>
      <c r="C67" s="81">
        <f t="shared" si="5"/>
        <v>0.54630593132154115</v>
      </c>
      <c r="D67" s="106">
        <f t="shared" si="6"/>
        <v>1.3398152965660797</v>
      </c>
      <c r="E67" s="19">
        <f t="shared" si="2"/>
        <v>0.66103850456373781</v>
      </c>
      <c r="F67" s="19">
        <f t="shared" si="3"/>
        <v>0.32614339128371889</v>
      </c>
      <c r="G67" s="68"/>
      <c r="H67" s="68"/>
      <c r="I67" s="68"/>
      <c r="J67" s="68"/>
      <c r="K67" s="68"/>
      <c r="L67" s="68"/>
      <c r="M67" s="68"/>
      <c r="N67" s="68"/>
      <c r="O67" s="68"/>
    </row>
    <row r="68" spans="1:15" ht="16.5" x14ac:dyDescent="0.3">
      <c r="A68" s="68"/>
      <c r="B68" s="107">
        <f t="shared" si="4"/>
        <v>3.1499999999999968</v>
      </c>
      <c r="C68" s="81">
        <f t="shared" si="5"/>
        <v>0.52910052910053018</v>
      </c>
      <c r="D68" s="106">
        <f t="shared" si="6"/>
        <v>1.2976190476190503</v>
      </c>
      <c r="E68" s="19">
        <f t="shared" si="2"/>
        <v>0.65054582988812282</v>
      </c>
      <c r="F68" s="19">
        <f t="shared" si="3"/>
        <v>0.32614339128371883</v>
      </c>
      <c r="G68" s="68"/>
      <c r="H68" s="68"/>
      <c r="I68" s="68"/>
      <c r="J68" s="68"/>
      <c r="K68" s="68"/>
      <c r="L68" s="68"/>
      <c r="M68" s="68"/>
      <c r="N68" s="68"/>
      <c r="O68" s="68"/>
    </row>
    <row r="69" spans="1:15" ht="16.5" x14ac:dyDescent="0.3">
      <c r="A69" s="68"/>
      <c r="B69" s="107">
        <f t="shared" si="4"/>
        <v>3.1999999999999966</v>
      </c>
      <c r="C69" s="81">
        <f t="shared" ref="C69:C85" si="7">IF(B69&lt;=TB,1+(β0_/q_0-1)*B69/TB,IF(B69&lt;=TC,β0_/q_0,IF(B69&lt;=TD,β0_*TC/(B69*q_0),IF(B69&gt;TD,β0_*TC*TD/(q_0*B69^2)))))</f>
        <v>0.51269531250000111</v>
      </c>
      <c r="D69" s="106">
        <f t="shared" ref="D69:D100" si="8">IF(B69&lt;=TB,ag+(ag*((η_sn*C69)-1)*B69/TB),ag*η_sn*C69)</f>
        <v>1.2573852539062529</v>
      </c>
      <c r="E69" s="19">
        <f t="shared" si="2"/>
        <v>0.64038105129612111</v>
      </c>
      <c r="F69" s="19">
        <f t="shared" si="3"/>
        <v>0.32614339128371889</v>
      </c>
      <c r="G69" s="68"/>
      <c r="H69" s="68"/>
      <c r="I69" s="68"/>
      <c r="J69" s="68"/>
      <c r="K69" s="68"/>
      <c r="L69" s="68"/>
      <c r="M69" s="68"/>
      <c r="N69" s="68"/>
      <c r="O69" s="68"/>
    </row>
    <row r="70" spans="1:15" ht="16.5" x14ac:dyDescent="0.3">
      <c r="A70" s="68"/>
      <c r="B70" s="107">
        <f t="shared" si="4"/>
        <v>3.2499999999999964</v>
      </c>
      <c r="C70" s="81">
        <f t="shared" si="7"/>
        <v>0.49704142011834429</v>
      </c>
      <c r="D70" s="106">
        <f t="shared" si="8"/>
        <v>1.2189940828402395</v>
      </c>
      <c r="E70" s="19">
        <f t="shared" si="2"/>
        <v>0.6305290351223346</v>
      </c>
      <c r="F70" s="19">
        <f t="shared" si="3"/>
        <v>0.32614339128371883</v>
      </c>
      <c r="G70" s="68"/>
      <c r="H70" s="68"/>
      <c r="I70" s="68"/>
      <c r="J70" s="68"/>
      <c r="K70" s="68"/>
      <c r="L70" s="68"/>
      <c r="M70" s="68"/>
      <c r="N70" s="68"/>
      <c r="O70" s="68"/>
    </row>
    <row r="71" spans="1:15" ht="16.5" x14ac:dyDescent="0.3">
      <c r="A71" s="68"/>
      <c r="B71" s="107">
        <f t="shared" si="4"/>
        <v>3.2999999999999963</v>
      </c>
      <c r="C71" s="81">
        <f t="shared" si="7"/>
        <v>0.48209366391184683</v>
      </c>
      <c r="D71" s="106">
        <f t="shared" si="8"/>
        <v>1.1823347107438045</v>
      </c>
      <c r="E71" s="19">
        <f t="shared" ref="E71:E85" si="9">D71*(B71/(2*PI()))</f>
        <v>0.62097556489320827</v>
      </c>
      <c r="F71" s="19">
        <f t="shared" ref="F71:F85" si="10">D71*((B71/(2*PI()))^2)</f>
        <v>0.32614339128371889</v>
      </c>
      <c r="G71" s="68"/>
      <c r="H71" s="68"/>
      <c r="I71" s="68"/>
      <c r="J71" s="68"/>
      <c r="K71" s="68"/>
      <c r="L71" s="68"/>
      <c r="M71" s="68"/>
      <c r="N71" s="68"/>
      <c r="O71" s="68"/>
    </row>
    <row r="72" spans="1:15" ht="16.5" x14ac:dyDescent="0.3">
      <c r="A72" s="68"/>
      <c r="B72" s="107">
        <f t="shared" ref="B72:B85" si="11">B71+0.05</f>
        <v>3.3499999999999961</v>
      </c>
      <c r="C72" s="81">
        <f t="shared" si="7"/>
        <v>0.46781020271775564</v>
      </c>
      <c r="D72" s="106">
        <f t="shared" si="8"/>
        <v>1.1473045221652958</v>
      </c>
      <c r="E72" s="19">
        <f t="shared" si="9"/>
        <v>0.61170727287987692</v>
      </c>
      <c r="F72" s="19">
        <f t="shared" si="10"/>
        <v>0.32614339128371883</v>
      </c>
      <c r="G72" s="68"/>
      <c r="H72" s="68"/>
      <c r="I72" s="68"/>
      <c r="J72" s="68"/>
      <c r="K72" s="68"/>
      <c r="L72" s="68"/>
      <c r="M72" s="68"/>
      <c r="N72" s="68"/>
      <c r="O72" s="68"/>
    </row>
    <row r="73" spans="1:15" ht="16.5" x14ac:dyDescent="0.3">
      <c r="A73" s="68"/>
      <c r="B73" s="107">
        <f t="shared" si="11"/>
        <v>3.3999999999999959</v>
      </c>
      <c r="C73" s="81">
        <f t="shared" si="7"/>
        <v>0.45415224913494917</v>
      </c>
      <c r="D73" s="106">
        <f t="shared" si="8"/>
        <v>1.1138083910034628</v>
      </c>
      <c r="E73" s="19">
        <f t="shared" si="9"/>
        <v>0.60271157769046679</v>
      </c>
      <c r="F73" s="19">
        <f t="shared" si="10"/>
        <v>0.32614339128371878</v>
      </c>
      <c r="G73" s="68"/>
      <c r="H73" s="68"/>
      <c r="I73" s="68"/>
      <c r="J73" s="68"/>
      <c r="K73" s="68"/>
      <c r="L73" s="68"/>
      <c r="M73" s="68"/>
      <c r="N73" s="68"/>
      <c r="O73" s="68"/>
    </row>
    <row r="74" spans="1:15" ht="16.5" x14ac:dyDescent="0.3">
      <c r="A74" s="68"/>
      <c r="B74" s="107">
        <f t="shared" si="11"/>
        <v>3.4499999999999957</v>
      </c>
      <c r="C74" s="81">
        <f t="shared" si="7"/>
        <v>0.44108380592312646</v>
      </c>
      <c r="D74" s="106">
        <f t="shared" si="8"/>
        <v>1.0817580340264676</v>
      </c>
      <c r="E74" s="19">
        <f t="shared" si="9"/>
        <v>0.59397662728915579</v>
      </c>
      <c r="F74" s="19">
        <f t="shared" si="10"/>
        <v>0.32614339128371878</v>
      </c>
      <c r="G74" s="68"/>
      <c r="H74" s="68"/>
      <c r="I74" s="68"/>
      <c r="J74" s="68"/>
      <c r="K74" s="68"/>
      <c r="L74" s="68"/>
      <c r="M74" s="68"/>
      <c r="N74" s="68"/>
      <c r="O74" s="68"/>
    </row>
    <row r="75" spans="1:15" ht="16.5" x14ac:dyDescent="0.3">
      <c r="A75" s="68"/>
      <c r="B75" s="107">
        <f t="shared" si="11"/>
        <v>3.4999999999999956</v>
      </c>
      <c r="C75" s="81">
        <f t="shared" si="7"/>
        <v>0.42857142857142971</v>
      </c>
      <c r="D75" s="106">
        <f t="shared" si="8"/>
        <v>1.0510714285714313</v>
      </c>
      <c r="E75" s="19">
        <f t="shared" si="9"/>
        <v>0.58549124689931076</v>
      </c>
      <c r="F75" s="19">
        <f t="shared" si="10"/>
        <v>0.32614339128371883</v>
      </c>
      <c r="G75" s="68"/>
      <c r="H75" s="68"/>
      <c r="I75" s="68"/>
      <c r="J75" s="68"/>
      <c r="K75" s="68"/>
      <c r="L75" s="68"/>
      <c r="M75" s="68"/>
      <c r="N75" s="68"/>
      <c r="O75" s="68"/>
    </row>
    <row r="76" spans="1:15" ht="16.5" x14ac:dyDescent="0.3">
      <c r="A76" s="68"/>
      <c r="B76" s="107">
        <f t="shared" si="11"/>
        <v>3.5499999999999954</v>
      </c>
      <c r="C76" s="81">
        <f t="shared" si="7"/>
        <v>0.41658401110890803</v>
      </c>
      <c r="D76" s="106">
        <f t="shared" si="8"/>
        <v>1.0216722872445969</v>
      </c>
      <c r="E76" s="19">
        <f t="shared" si="9"/>
        <v>0.57724489130917955</v>
      </c>
      <c r="F76" s="19">
        <f t="shared" si="10"/>
        <v>0.32614339128371883</v>
      </c>
      <c r="G76" s="68"/>
      <c r="H76" s="68"/>
      <c r="I76" s="68"/>
      <c r="J76" s="68"/>
      <c r="K76" s="68"/>
      <c r="L76" s="68"/>
      <c r="M76" s="68"/>
      <c r="N76" s="68"/>
      <c r="O76" s="68"/>
    </row>
    <row r="77" spans="1:15" ht="16.5" x14ac:dyDescent="0.3">
      <c r="A77" s="68"/>
      <c r="B77" s="107">
        <f t="shared" si="11"/>
        <v>3.5999999999999952</v>
      </c>
      <c r="C77" s="81">
        <f t="shared" si="7"/>
        <v>0.40509259259259367</v>
      </c>
      <c r="D77" s="106">
        <f t="shared" si="8"/>
        <v>0.99348958333333603</v>
      </c>
      <c r="E77" s="19">
        <f t="shared" si="9"/>
        <v>0.56922760115210769</v>
      </c>
      <c r="F77" s="19">
        <f t="shared" si="10"/>
        <v>0.32614339128371883</v>
      </c>
      <c r="G77" s="68"/>
      <c r="H77" s="68"/>
      <c r="I77" s="68"/>
      <c r="J77" s="68"/>
      <c r="K77" s="68"/>
      <c r="L77" s="68"/>
      <c r="M77" s="68"/>
      <c r="N77" s="68"/>
      <c r="O77" s="68"/>
    </row>
    <row r="78" spans="1:15" ht="16.5" x14ac:dyDescent="0.3">
      <c r="A78" s="68"/>
      <c r="B78" s="107">
        <f t="shared" si="11"/>
        <v>3.649999999999995</v>
      </c>
      <c r="C78" s="81">
        <f t="shared" si="7"/>
        <v>0.39407018202289468</v>
      </c>
      <c r="D78" s="106">
        <f t="shared" si="8"/>
        <v>0.96645712141114926</v>
      </c>
      <c r="E78" s="19">
        <f t="shared" si="9"/>
        <v>0.56142996278016111</v>
      </c>
      <c r="F78" s="19">
        <f t="shared" si="10"/>
        <v>0.32614339128371889</v>
      </c>
      <c r="G78" s="68"/>
      <c r="H78" s="68"/>
      <c r="I78" s="68"/>
      <c r="J78" s="68"/>
      <c r="K78" s="68"/>
      <c r="L78" s="68"/>
      <c r="M78" s="68"/>
      <c r="N78" s="68"/>
      <c r="O78" s="68"/>
    </row>
    <row r="79" spans="1:15" ht="16.5" x14ac:dyDescent="0.3">
      <c r="A79" s="68"/>
      <c r="B79" s="107">
        <f t="shared" si="11"/>
        <v>3.6999999999999948</v>
      </c>
      <c r="C79" s="81">
        <f t="shared" si="7"/>
        <v>0.38349159970781699</v>
      </c>
      <c r="D79" s="106">
        <f t="shared" si="8"/>
        <v>0.94051314828342125</v>
      </c>
      <c r="E79" s="19">
        <f t="shared" si="9"/>
        <v>0.55384307139124</v>
      </c>
      <c r="F79" s="19">
        <f t="shared" si="10"/>
        <v>0.32614339128371889</v>
      </c>
      <c r="G79" s="68"/>
      <c r="H79" s="68"/>
      <c r="I79" s="68"/>
      <c r="J79" s="68"/>
      <c r="K79" s="68"/>
      <c r="L79" s="68"/>
      <c r="M79" s="68"/>
      <c r="N79" s="68"/>
      <c r="O79" s="68"/>
    </row>
    <row r="80" spans="1:15" ht="16.5" x14ac:dyDescent="0.3">
      <c r="A80" s="68"/>
      <c r="B80" s="107">
        <f t="shared" si="11"/>
        <v>3.7499999999999947</v>
      </c>
      <c r="C80" s="81">
        <f t="shared" si="7"/>
        <v>0.37333333333333435</v>
      </c>
      <c r="D80" s="106">
        <f t="shared" si="8"/>
        <v>0.91560000000000252</v>
      </c>
      <c r="E80" s="19">
        <f t="shared" si="9"/>
        <v>0.54645849710602334</v>
      </c>
      <c r="F80" s="19">
        <f t="shared" si="10"/>
        <v>0.32614339128371883</v>
      </c>
      <c r="G80" s="68"/>
      <c r="H80" s="68"/>
      <c r="I80" s="68"/>
      <c r="J80" s="68"/>
      <c r="K80" s="68"/>
      <c r="L80" s="68"/>
      <c r="M80" s="68"/>
      <c r="N80" s="68"/>
      <c r="O80" s="68"/>
    </row>
    <row r="81" spans="1:15" ht="16.5" x14ac:dyDescent="0.3">
      <c r="A81" s="68"/>
      <c r="B81" s="107">
        <f t="shared" si="11"/>
        <v>3.7999999999999945</v>
      </c>
      <c r="C81" s="81">
        <f t="shared" si="7"/>
        <v>0.36357340720221709</v>
      </c>
      <c r="D81" s="106">
        <f t="shared" si="8"/>
        <v>0.89166378116343747</v>
      </c>
      <c r="E81" s="19">
        <f t="shared" si="9"/>
        <v>0.53926825372304943</v>
      </c>
      <c r="F81" s="19">
        <f t="shared" si="10"/>
        <v>0.32614339128371883</v>
      </c>
      <c r="G81" s="68"/>
      <c r="H81" s="68"/>
      <c r="I81" s="68"/>
      <c r="J81" s="68"/>
      <c r="K81" s="68"/>
      <c r="L81" s="68"/>
      <c r="M81" s="68"/>
      <c r="N81" s="68"/>
      <c r="O81" s="68"/>
    </row>
    <row r="82" spans="1:15" ht="16.5" x14ac:dyDescent="0.3">
      <c r="A82" s="68"/>
      <c r="B82" s="107">
        <f t="shared" si="11"/>
        <v>3.8499999999999943</v>
      </c>
      <c r="C82" s="81">
        <f t="shared" si="7"/>
        <v>0.35419126328217343</v>
      </c>
      <c r="D82" s="106">
        <f t="shared" si="8"/>
        <v>0.86865407319953036</v>
      </c>
      <c r="E82" s="19">
        <f t="shared" si="9"/>
        <v>0.5322647699084645</v>
      </c>
      <c r="F82" s="19">
        <f t="shared" si="10"/>
        <v>0.32614339128371889</v>
      </c>
      <c r="G82" s="68"/>
      <c r="H82" s="68"/>
      <c r="I82" s="68"/>
      <c r="J82" s="68"/>
      <c r="K82" s="68"/>
      <c r="L82" s="68"/>
      <c r="M82" s="68"/>
      <c r="N82" s="68"/>
      <c r="O82" s="68"/>
    </row>
    <row r="83" spans="1:15" ht="16.5" x14ac:dyDescent="0.3">
      <c r="A83" s="68"/>
      <c r="B83" s="107">
        <f t="shared" si="11"/>
        <v>3.8999999999999941</v>
      </c>
      <c r="C83" s="81">
        <f t="shared" si="7"/>
        <v>0.34516765285996159</v>
      </c>
      <c r="D83" s="106">
        <f t="shared" si="8"/>
        <v>0.84652366863905582</v>
      </c>
      <c r="E83" s="19">
        <f t="shared" si="9"/>
        <v>0.52544086260194567</v>
      </c>
      <c r="F83" s="19">
        <f t="shared" si="10"/>
        <v>0.32614339128371883</v>
      </c>
      <c r="G83" s="68"/>
      <c r="H83" s="68"/>
      <c r="I83" s="68"/>
      <c r="J83" s="68"/>
      <c r="K83" s="68"/>
      <c r="L83" s="68"/>
      <c r="M83" s="68"/>
      <c r="N83" s="68"/>
      <c r="O83" s="68"/>
    </row>
    <row r="84" spans="1:15" ht="16.5" x14ac:dyDescent="0.3">
      <c r="A84" s="68"/>
      <c r="B84" s="107">
        <f t="shared" si="11"/>
        <v>3.949999999999994</v>
      </c>
      <c r="C84" s="81">
        <f t="shared" si="7"/>
        <v>0.33648453773433845</v>
      </c>
      <c r="D84" s="106">
        <f t="shared" si="8"/>
        <v>0.82522832879346508</v>
      </c>
      <c r="E84" s="19">
        <f t="shared" si="9"/>
        <v>0.51878971244242733</v>
      </c>
      <c r="F84" s="19">
        <f t="shared" si="10"/>
        <v>0.32614339128371883</v>
      </c>
      <c r="G84" s="68"/>
      <c r="H84" s="68"/>
      <c r="I84" s="68"/>
      <c r="J84" s="68"/>
      <c r="K84" s="68"/>
      <c r="L84" s="68"/>
      <c r="M84" s="68"/>
      <c r="N84" s="68"/>
      <c r="O84" s="68"/>
    </row>
    <row r="85" spans="1:15" ht="16.5" x14ac:dyDescent="0.3">
      <c r="A85" s="68"/>
      <c r="B85" s="107">
        <f t="shared" si="11"/>
        <v>3.9999999999999938</v>
      </c>
      <c r="C85" s="81">
        <f t="shared" si="7"/>
        <v>0.328125000000001</v>
      </c>
      <c r="D85" s="106">
        <f t="shared" si="8"/>
        <v>0.80472656250000252</v>
      </c>
      <c r="E85" s="19">
        <f t="shared" si="9"/>
        <v>0.512304841036897</v>
      </c>
      <c r="F85" s="19">
        <f t="shared" si="10"/>
        <v>0.32614339128371889</v>
      </c>
      <c r="G85" s="68"/>
      <c r="H85" s="68"/>
      <c r="I85" s="68"/>
      <c r="J85" s="68"/>
      <c r="K85" s="68"/>
      <c r="L85" s="68"/>
      <c r="M85" s="68"/>
      <c r="N85" s="68"/>
      <c r="O85" s="68"/>
    </row>
  </sheetData>
  <mergeCells count="2">
    <mergeCell ref="B2:N2"/>
    <mergeCell ref="B3:F3"/>
  </mergeCell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V339"/>
  <sheetViews>
    <sheetView showGridLines="0" showRowColHeaders="0" topLeftCell="T1" workbookViewId="0">
      <selection activeCell="Z7" sqref="Z7"/>
    </sheetView>
  </sheetViews>
  <sheetFormatPr defaultRowHeight="16.5" x14ac:dyDescent="0.2"/>
  <cols>
    <col min="1" max="4" width="9.140625" style="28" hidden="1" customWidth="1"/>
    <col min="5" max="5" width="0" style="28" hidden="1" customWidth="1"/>
    <col min="6" max="6" width="51.140625" style="28" hidden="1" customWidth="1"/>
    <col min="7" max="7" width="14.28515625" style="28" hidden="1" customWidth="1"/>
    <col min="8" max="8" width="9.85546875" style="28" hidden="1" customWidth="1"/>
    <col min="9" max="11" width="0" style="28" hidden="1" customWidth="1"/>
    <col min="12" max="12" width="13.7109375" style="28" hidden="1" customWidth="1"/>
    <col min="13" max="13" width="17.42578125" style="33" hidden="1" customWidth="1"/>
    <col min="14" max="16" width="14" style="28" hidden="1" customWidth="1"/>
    <col min="17" max="17" width="19.85546875" style="28" hidden="1" customWidth="1"/>
    <col min="18" max="19" width="0" style="28" hidden="1" customWidth="1"/>
    <col min="20" max="16384" width="9.140625" style="28"/>
  </cols>
  <sheetData>
    <row r="1" spans="1:22" ht="34.5" x14ac:dyDescent="0.2">
      <c r="A1" s="16" t="s">
        <v>387</v>
      </c>
      <c r="B1" s="16" t="s">
        <v>388</v>
      </c>
      <c r="C1" s="16" t="s">
        <v>389</v>
      </c>
      <c r="D1" s="16" t="s">
        <v>390</v>
      </c>
      <c r="F1" s="20" t="s">
        <v>7</v>
      </c>
      <c r="G1" s="21" t="s">
        <v>8</v>
      </c>
      <c r="H1" s="22" t="s">
        <v>9</v>
      </c>
      <c r="I1" s="23" t="s">
        <v>10</v>
      </c>
      <c r="K1" s="25" t="s">
        <v>391</v>
      </c>
      <c r="M1" s="3" t="s">
        <v>3</v>
      </c>
      <c r="N1" s="4" t="s">
        <v>4</v>
      </c>
      <c r="O1" s="5" t="s">
        <v>5</v>
      </c>
      <c r="P1" s="17" t="s">
        <v>1</v>
      </c>
      <c r="Q1" s="6" t="s">
        <v>6</v>
      </c>
    </row>
    <row r="2" spans="1:22" ht="30" x14ac:dyDescent="0.2">
      <c r="A2" s="35">
        <v>0.14000000000000001</v>
      </c>
      <c r="B2" s="25">
        <v>0.7</v>
      </c>
      <c r="C2" s="36">
        <v>3</v>
      </c>
      <c r="D2" s="25">
        <v>2.5</v>
      </c>
      <c r="F2" s="10" t="s">
        <v>14</v>
      </c>
      <c r="G2" s="26">
        <v>5</v>
      </c>
      <c r="H2" s="26">
        <v>3.5</v>
      </c>
      <c r="I2" s="27">
        <v>2</v>
      </c>
      <c r="J2" s="24"/>
      <c r="K2" s="18">
        <v>1</v>
      </c>
      <c r="M2" s="7" t="s">
        <v>11</v>
      </c>
      <c r="N2" s="8" t="s">
        <v>12</v>
      </c>
      <c r="O2" s="8">
        <v>0.7</v>
      </c>
      <c r="P2" s="8">
        <v>0.1</v>
      </c>
      <c r="Q2" s="9" t="s">
        <v>13</v>
      </c>
      <c r="V2" s="34"/>
    </row>
    <row r="3" spans="1:22" x14ac:dyDescent="0.2">
      <c r="A3" s="35">
        <v>0.2</v>
      </c>
      <c r="B3" s="25">
        <v>1</v>
      </c>
      <c r="C3" s="36">
        <v>3</v>
      </c>
      <c r="D3" s="35">
        <v>3</v>
      </c>
      <c r="F3" s="11" t="s">
        <v>18</v>
      </c>
      <c r="G3" s="26">
        <v>4</v>
      </c>
      <c r="H3" s="26">
        <v>3</v>
      </c>
      <c r="I3" s="27">
        <v>1.5</v>
      </c>
      <c r="J3" s="24"/>
      <c r="K3" s="18">
        <v>1.1499999999999999</v>
      </c>
      <c r="M3" s="7" t="s">
        <v>15</v>
      </c>
      <c r="N3" s="8" t="s">
        <v>16</v>
      </c>
      <c r="O3" s="8">
        <v>0.7</v>
      </c>
      <c r="P3" s="8">
        <v>0.2</v>
      </c>
      <c r="Q3" s="9" t="s">
        <v>17</v>
      </c>
      <c r="V3" s="34"/>
    </row>
    <row r="4" spans="1:22" x14ac:dyDescent="0.2">
      <c r="A4" s="35">
        <v>0.32</v>
      </c>
      <c r="B4" s="25">
        <v>1.6</v>
      </c>
      <c r="C4" s="36">
        <v>2</v>
      </c>
      <c r="D4" s="35"/>
      <c r="F4" s="11" t="s">
        <v>22</v>
      </c>
      <c r="G4" s="26">
        <v>3</v>
      </c>
      <c r="H4" s="26">
        <v>2</v>
      </c>
      <c r="I4" s="27">
        <v>1.5</v>
      </c>
      <c r="J4" s="24"/>
      <c r="K4" s="18">
        <v>1.25</v>
      </c>
      <c r="M4" s="7" t="s">
        <v>19</v>
      </c>
      <c r="N4" s="8" t="s">
        <v>20</v>
      </c>
      <c r="O4" s="8">
        <v>1</v>
      </c>
      <c r="P4" s="8">
        <v>0.4</v>
      </c>
      <c r="Q4" s="9" t="s">
        <v>21</v>
      </c>
      <c r="V4" s="34"/>
    </row>
    <row r="5" spans="1:22" x14ac:dyDescent="0.2">
      <c r="A5" s="37"/>
      <c r="B5" s="37"/>
      <c r="C5" s="37"/>
      <c r="D5" s="37"/>
      <c r="F5" s="11" t="s">
        <v>25</v>
      </c>
      <c r="G5" s="26">
        <v>2.5</v>
      </c>
      <c r="H5" s="26">
        <v>2</v>
      </c>
      <c r="I5" s="27">
        <v>1.5</v>
      </c>
      <c r="J5" s="24"/>
      <c r="K5" s="18">
        <v>1.35</v>
      </c>
      <c r="M5" s="7" t="s">
        <v>23</v>
      </c>
      <c r="N5" s="8" t="s">
        <v>24</v>
      </c>
      <c r="O5" s="8">
        <v>0.7</v>
      </c>
      <c r="P5" s="8">
        <v>0.2</v>
      </c>
      <c r="Q5" s="9" t="s">
        <v>17</v>
      </c>
      <c r="V5" s="34"/>
    </row>
    <row r="6" spans="1:22" ht="33.75" thickBot="1" x14ac:dyDescent="0.25">
      <c r="A6" s="37"/>
      <c r="B6" s="37"/>
      <c r="C6" s="37"/>
      <c r="D6" s="37"/>
      <c r="F6" s="12" t="s">
        <v>27</v>
      </c>
      <c r="G6" s="29">
        <v>3.5</v>
      </c>
      <c r="H6" s="29">
        <v>3</v>
      </c>
      <c r="I6" s="30">
        <v>2</v>
      </c>
      <c r="J6" s="24"/>
      <c r="K6" s="31">
        <v>1.4</v>
      </c>
      <c r="M6" s="7" t="s">
        <v>26</v>
      </c>
      <c r="N6" s="8" t="s">
        <v>12</v>
      </c>
      <c r="O6" s="8">
        <v>0.7</v>
      </c>
      <c r="P6" s="8">
        <v>0.1</v>
      </c>
      <c r="Q6" s="9" t="s">
        <v>13</v>
      </c>
      <c r="V6" s="34"/>
    </row>
    <row r="7" spans="1:22" x14ac:dyDescent="0.2">
      <c r="A7" s="37"/>
      <c r="B7" s="37"/>
      <c r="C7" s="37"/>
      <c r="D7" s="37"/>
      <c r="J7" s="24"/>
      <c r="K7" s="31">
        <v>1.45</v>
      </c>
      <c r="M7" s="7" t="s">
        <v>28</v>
      </c>
      <c r="N7" s="8" t="s">
        <v>12</v>
      </c>
      <c r="O7" s="8">
        <v>0.7</v>
      </c>
      <c r="P7" s="8">
        <v>0.1</v>
      </c>
      <c r="Q7" s="9" t="s">
        <v>13</v>
      </c>
      <c r="V7" s="34"/>
    </row>
    <row r="8" spans="1:22" x14ac:dyDescent="0.2">
      <c r="A8" s="37"/>
      <c r="B8" s="37"/>
      <c r="C8" s="37"/>
      <c r="D8" s="37"/>
      <c r="K8" s="31">
        <v>1.5</v>
      </c>
      <c r="M8" s="7" t="s">
        <v>29</v>
      </c>
      <c r="N8" s="8" t="s">
        <v>30</v>
      </c>
      <c r="O8" s="8">
        <v>0.7</v>
      </c>
      <c r="P8" s="8">
        <v>0.1</v>
      </c>
      <c r="Q8" s="9" t="s">
        <v>13</v>
      </c>
      <c r="V8" s="34"/>
    </row>
    <row r="9" spans="1:22" x14ac:dyDescent="0.2">
      <c r="A9" s="37"/>
      <c r="B9" s="37"/>
      <c r="C9" s="37"/>
      <c r="D9" s="37"/>
      <c r="F9" s="32"/>
      <c r="K9" s="31">
        <v>1.6</v>
      </c>
      <c r="M9" s="7" t="s">
        <v>31</v>
      </c>
      <c r="N9" s="8" t="s">
        <v>32</v>
      </c>
      <c r="O9" s="8">
        <v>1</v>
      </c>
      <c r="P9" s="8">
        <v>0.25</v>
      </c>
      <c r="Q9" s="9" t="s">
        <v>33</v>
      </c>
      <c r="V9" s="34"/>
    </row>
    <row r="10" spans="1:22" x14ac:dyDescent="0.2">
      <c r="A10" s="37"/>
      <c r="B10" s="37"/>
      <c r="C10" s="37"/>
      <c r="D10" s="37"/>
      <c r="F10" s="32"/>
      <c r="M10" s="7" t="s">
        <v>34</v>
      </c>
      <c r="N10" s="8" t="s">
        <v>35</v>
      </c>
      <c r="O10" s="8">
        <v>1</v>
      </c>
      <c r="P10" s="8">
        <v>0.3</v>
      </c>
      <c r="Q10" s="9" t="s">
        <v>36</v>
      </c>
      <c r="V10" s="34"/>
    </row>
    <row r="11" spans="1:22" ht="31.5" x14ac:dyDescent="0.2">
      <c r="A11" s="37"/>
      <c r="B11" s="37"/>
      <c r="C11" s="37"/>
      <c r="D11" s="37"/>
      <c r="F11" s="32"/>
      <c r="M11" s="7" t="s">
        <v>37</v>
      </c>
      <c r="N11" s="8" t="s">
        <v>38</v>
      </c>
      <c r="O11" s="8">
        <v>0.7</v>
      </c>
      <c r="P11" s="8">
        <v>0.2</v>
      </c>
      <c r="Q11" s="9" t="s">
        <v>17</v>
      </c>
      <c r="V11" s="34"/>
    </row>
    <row r="12" spans="1:22" x14ac:dyDescent="0.2">
      <c r="A12" s="37"/>
      <c r="B12" s="37"/>
      <c r="C12" s="37"/>
      <c r="D12" s="37"/>
      <c r="F12" s="32"/>
      <c r="M12" s="7" t="s">
        <v>39</v>
      </c>
      <c r="N12" s="8" t="s">
        <v>40</v>
      </c>
      <c r="O12" s="8">
        <v>0.7</v>
      </c>
      <c r="P12" s="8">
        <v>0.1</v>
      </c>
      <c r="Q12" s="9" t="s">
        <v>13</v>
      </c>
      <c r="V12" s="34"/>
    </row>
    <row r="13" spans="1:22" x14ac:dyDescent="0.2">
      <c r="A13" s="37"/>
      <c r="B13" s="37"/>
      <c r="C13" s="37"/>
      <c r="D13" s="37"/>
      <c r="F13" s="32"/>
      <c r="M13" s="7" t="s">
        <v>41</v>
      </c>
      <c r="N13" s="8" t="s">
        <v>41</v>
      </c>
      <c r="O13" s="8">
        <v>0.7</v>
      </c>
      <c r="P13" s="8">
        <v>0.2</v>
      </c>
      <c r="Q13" s="9" t="s">
        <v>17</v>
      </c>
      <c r="V13" s="34"/>
    </row>
    <row r="14" spans="1:22" x14ac:dyDescent="0.2">
      <c r="A14" s="37"/>
      <c r="B14" s="37"/>
      <c r="C14" s="37"/>
      <c r="D14" s="37"/>
      <c r="F14" s="32"/>
      <c r="M14" s="7" t="s">
        <v>42</v>
      </c>
      <c r="N14" s="8" t="s">
        <v>43</v>
      </c>
      <c r="O14" s="8">
        <v>0.7</v>
      </c>
      <c r="P14" s="8">
        <v>0.15</v>
      </c>
      <c r="Q14" s="9" t="s">
        <v>44</v>
      </c>
      <c r="V14" s="34"/>
    </row>
    <row r="15" spans="1:22" x14ac:dyDescent="0.2">
      <c r="A15" s="37"/>
      <c r="B15" s="37"/>
      <c r="C15" s="37"/>
      <c r="D15" s="37"/>
      <c r="F15" s="32"/>
      <c r="M15" s="7" t="s">
        <v>45</v>
      </c>
      <c r="N15" s="8" t="s">
        <v>46</v>
      </c>
      <c r="O15" s="8">
        <v>0.7</v>
      </c>
      <c r="P15" s="8">
        <v>0.15</v>
      </c>
      <c r="Q15" s="9" t="s">
        <v>44</v>
      </c>
      <c r="V15" s="34"/>
    </row>
    <row r="16" spans="1:22" x14ac:dyDescent="0.2">
      <c r="A16" s="37"/>
      <c r="B16" s="37"/>
      <c r="C16" s="37"/>
      <c r="D16" s="37"/>
      <c r="F16" s="108"/>
      <c r="M16" s="7" t="s">
        <v>47</v>
      </c>
      <c r="N16" s="8" t="s">
        <v>24</v>
      </c>
      <c r="O16" s="8">
        <v>0.7</v>
      </c>
      <c r="P16" s="8">
        <v>0.2</v>
      </c>
      <c r="Q16" s="9" t="s">
        <v>17</v>
      </c>
      <c r="V16" s="34"/>
    </row>
    <row r="17" spans="1:22" x14ac:dyDescent="0.2">
      <c r="A17" s="37"/>
      <c r="B17" s="37"/>
      <c r="C17" s="37"/>
      <c r="D17" s="37"/>
      <c r="F17" s="32"/>
      <c r="M17" s="7" t="s">
        <v>48</v>
      </c>
      <c r="N17" s="8" t="s">
        <v>49</v>
      </c>
      <c r="O17" s="8">
        <v>0.7</v>
      </c>
      <c r="P17" s="8">
        <v>0.25</v>
      </c>
      <c r="Q17" s="9" t="s">
        <v>33</v>
      </c>
      <c r="V17" s="34"/>
    </row>
    <row r="18" spans="1:22" x14ac:dyDescent="0.2">
      <c r="A18" s="37"/>
      <c r="B18" s="37"/>
      <c r="C18" s="37"/>
      <c r="D18" s="37"/>
      <c r="F18" s="32"/>
      <c r="M18" s="7" t="s">
        <v>50</v>
      </c>
      <c r="N18" s="8" t="s">
        <v>51</v>
      </c>
      <c r="O18" s="8">
        <v>0.7</v>
      </c>
      <c r="P18" s="8">
        <v>0.2</v>
      </c>
      <c r="Q18" s="9" t="s">
        <v>17</v>
      </c>
      <c r="V18" s="34"/>
    </row>
    <row r="19" spans="1:22" x14ac:dyDescent="0.2">
      <c r="A19" s="37"/>
      <c r="B19" s="37"/>
      <c r="C19" s="37"/>
      <c r="D19" s="37"/>
      <c r="F19" s="32"/>
      <c r="M19" s="7" t="s">
        <v>52</v>
      </c>
      <c r="N19" s="8" t="s">
        <v>52</v>
      </c>
      <c r="O19" s="8">
        <v>0.7</v>
      </c>
      <c r="P19" s="8">
        <v>0.35</v>
      </c>
      <c r="Q19" s="9" t="s">
        <v>53</v>
      </c>
      <c r="V19" s="34"/>
    </row>
    <row r="20" spans="1:22" x14ac:dyDescent="0.2">
      <c r="A20" s="37"/>
      <c r="B20" s="37"/>
      <c r="C20" s="37"/>
      <c r="D20" s="37"/>
      <c r="F20" s="32"/>
      <c r="M20" s="7" t="s">
        <v>54</v>
      </c>
      <c r="N20" s="8" t="s">
        <v>55</v>
      </c>
      <c r="O20" s="8">
        <v>0.7</v>
      </c>
      <c r="P20" s="8">
        <v>0.15</v>
      </c>
      <c r="Q20" s="9" t="s">
        <v>44</v>
      </c>
      <c r="V20" s="34"/>
    </row>
    <row r="21" spans="1:22" x14ac:dyDescent="0.2">
      <c r="A21" s="37"/>
      <c r="B21" s="37"/>
      <c r="C21" s="37"/>
      <c r="D21" s="37"/>
      <c r="F21" s="32"/>
      <c r="M21" s="7" t="s">
        <v>56</v>
      </c>
      <c r="N21" s="8" t="s">
        <v>12</v>
      </c>
      <c r="O21" s="8">
        <v>0.7</v>
      </c>
      <c r="P21" s="8">
        <v>0.1</v>
      </c>
      <c r="Q21" s="9" t="s">
        <v>13</v>
      </c>
      <c r="V21" s="34"/>
    </row>
    <row r="22" spans="1:22" x14ac:dyDescent="0.2">
      <c r="A22" s="37"/>
      <c r="B22" s="37"/>
      <c r="C22" s="37"/>
      <c r="D22" s="37"/>
      <c r="F22" s="32"/>
      <c r="M22" s="7" t="s">
        <v>57</v>
      </c>
      <c r="N22" s="8" t="s">
        <v>58</v>
      </c>
      <c r="O22" s="8">
        <v>0.7</v>
      </c>
      <c r="P22" s="8">
        <v>0.15</v>
      </c>
      <c r="Q22" s="9" t="s">
        <v>44</v>
      </c>
      <c r="V22" s="34"/>
    </row>
    <row r="23" spans="1:22" x14ac:dyDescent="0.2">
      <c r="A23" s="37"/>
      <c r="B23" s="37"/>
      <c r="C23" s="37"/>
      <c r="D23" s="37"/>
      <c r="F23" s="32"/>
      <c r="M23" s="7" t="s">
        <v>59</v>
      </c>
      <c r="N23" s="8" t="s">
        <v>58</v>
      </c>
      <c r="O23" s="8">
        <v>0.7</v>
      </c>
      <c r="P23" s="8">
        <v>0.15</v>
      </c>
      <c r="Q23" s="9" t="s">
        <v>44</v>
      </c>
      <c r="V23" s="34"/>
    </row>
    <row r="24" spans="1:22" x14ac:dyDescent="0.2">
      <c r="A24" s="37"/>
      <c r="B24" s="37"/>
      <c r="C24" s="37"/>
      <c r="D24" s="37"/>
      <c r="F24" s="32"/>
      <c r="M24" s="7" t="s">
        <v>60</v>
      </c>
      <c r="N24" s="8" t="s">
        <v>61</v>
      </c>
      <c r="O24" s="8">
        <v>1</v>
      </c>
      <c r="P24" s="8">
        <v>0.2</v>
      </c>
      <c r="Q24" s="9" t="s">
        <v>17</v>
      </c>
      <c r="V24" s="34"/>
    </row>
    <row r="25" spans="1:22" x14ac:dyDescent="0.2">
      <c r="A25" s="37"/>
      <c r="B25" s="37"/>
      <c r="C25" s="37"/>
      <c r="D25" s="37"/>
      <c r="F25" s="32"/>
      <c r="M25" s="7" t="s">
        <v>62</v>
      </c>
      <c r="N25" s="8" t="s">
        <v>63</v>
      </c>
      <c r="O25" s="8">
        <v>0.7</v>
      </c>
      <c r="P25" s="8">
        <v>0.25</v>
      </c>
      <c r="Q25" s="9" t="s">
        <v>33</v>
      </c>
      <c r="V25" s="34"/>
    </row>
    <row r="26" spans="1:22" x14ac:dyDescent="0.2">
      <c r="A26" s="37"/>
      <c r="B26" s="37"/>
      <c r="C26" s="37"/>
      <c r="D26" s="37"/>
      <c r="F26" s="32"/>
      <c r="M26" s="7" t="s">
        <v>64</v>
      </c>
      <c r="N26" s="8" t="s">
        <v>65</v>
      </c>
      <c r="O26" s="8">
        <v>0.7</v>
      </c>
      <c r="P26" s="8">
        <v>0.2</v>
      </c>
      <c r="Q26" s="9" t="s">
        <v>17</v>
      </c>
      <c r="V26" s="34"/>
    </row>
    <row r="27" spans="1:22" x14ac:dyDescent="0.2">
      <c r="A27" s="37"/>
      <c r="B27" s="37"/>
      <c r="C27" s="37"/>
      <c r="D27" s="37"/>
      <c r="M27" s="7" t="s">
        <v>66</v>
      </c>
      <c r="N27" s="8" t="s">
        <v>16</v>
      </c>
      <c r="O27" s="8">
        <v>0.7</v>
      </c>
      <c r="P27" s="8">
        <v>0.2</v>
      </c>
      <c r="Q27" s="9" t="s">
        <v>17</v>
      </c>
      <c r="V27" s="34"/>
    </row>
    <row r="28" spans="1:22" x14ac:dyDescent="0.2">
      <c r="A28" s="37"/>
      <c r="B28" s="37"/>
      <c r="C28" s="37"/>
      <c r="D28" s="37"/>
      <c r="M28" s="7" t="s">
        <v>67</v>
      </c>
      <c r="N28" s="8" t="s">
        <v>49</v>
      </c>
      <c r="O28" s="8">
        <v>1</v>
      </c>
      <c r="P28" s="8">
        <v>0.35</v>
      </c>
      <c r="Q28" s="9" t="s">
        <v>53</v>
      </c>
      <c r="V28" s="34"/>
    </row>
    <row r="29" spans="1:22" x14ac:dyDescent="0.2">
      <c r="A29" s="37"/>
      <c r="B29" s="37"/>
      <c r="C29" s="37"/>
      <c r="D29" s="37"/>
      <c r="M29" s="7" t="s">
        <v>68</v>
      </c>
      <c r="N29" s="8" t="s">
        <v>69</v>
      </c>
      <c r="O29" s="8">
        <v>0.7</v>
      </c>
      <c r="P29" s="8">
        <v>0.2</v>
      </c>
      <c r="Q29" s="9" t="s">
        <v>17</v>
      </c>
      <c r="V29" s="34"/>
    </row>
    <row r="30" spans="1:22" x14ac:dyDescent="0.2">
      <c r="A30" s="37"/>
      <c r="B30" s="37"/>
      <c r="C30" s="37"/>
      <c r="D30" s="37"/>
      <c r="M30" s="7" t="s">
        <v>70</v>
      </c>
      <c r="N30" s="8" t="s">
        <v>69</v>
      </c>
      <c r="O30" s="8">
        <v>0.7</v>
      </c>
      <c r="P30" s="8">
        <v>0.2</v>
      </c>
      <c r="Q30" s="9" t="s">
        <v>17</v>
      </c>
      <c r="V30" s="34"/>
    </row>
    <row r="31" spans="1:22" ht="31.5" x14ac:dyDescent="0.2">
      <c r="A31" s="37"/>
      <c r="B31" s="37"/>
      <c r="C31" s="37"/>
      <c r="D31" s="37"/>
      <c r="M31" s="7" t="s">
        <v>71</v>
      </c>
      <c r="N31" s="8" t="s">
        <v>38</v>
      </c>
      <c r="O31" s="8">
        <v>0.7</v>
      </c>
      <c r="P31" s="8">
        <v>0.2</v>
      </c>
      <c r="Q31" s="9" t="s">
        <v>17</v>
      </c>
      <c r="V31" s="34"/>
    </row>
    <row r="32" spans="1:22" x14ac:dyDescent="0.2">
      <c r="A32" s="37"/>
      <c r="B32" s="37"/>
      <c r="C32" s="37"/>
      <c r="D32" s="37"/>
      <c r="M32" s="7" t="s">
        <v>72</v>
      </c>
      <c r="N32" s="8" t="s">
        <v>69</v>
      </c>
      <c r="O32" s="8">
        <v>0.7</v>
      </c>
      <c r="P32" s="8">
        <v>0.2</v>
      </c>
      <c r="Q32" s="9" t="s">
        <v>17</v>
      </c>
      <c r="V32" s="34"/>
    </row>
    <row r="33" spans="1:22" x14ac:dyDescent="0.2">
      <c r="A33" s="37"/>
      <c r="B33" s="37"/>
      <c r="C33" s="37"/>
      <c r="D33" s="37"/>
      <c r="M33" s="7" t="s">
        <v>73</v>
      </c>
      <c r="N33" s="8" t="s">
        <v>74</v>
      </c>
      <c r="O33" s="8">
        <v>0.7</v>
      </c>
      <c r="P33" s="8">
        <v>0.2</v>
      </c>
      <c r="Q33" s="9" t="s">
        <v>17</v>
      </c>
      <c r="V33" s="34"/>
    </row>
    <row r="34" spans="1:22" x14ac:dyDescent="0.2">
      <c r="A34" s="37"/>
      <c r="B34" s="37"/>
      <c r="C34" s="37"/>
      <c r="D34" s="37"/>
      <c r="M34" s="7" t="s">
        <v>75</v>
      </c>
      <c r="N34" s="8" t="s">
        <v>61</v>
      </c>
      <c r="O34" s="8">
        <v>1</v>
      </c>
      <c r="P34" s="8">
        <v>0.15</v>
      </c>
      <c r="Q34" s="9" t="s">
        <v>44</v>
      </c>
      <c r="V34" s="34"/>
    </row>
    <row r="35" spans="1:22" x14ac:dyDescent="0.2">
      <c r="A35" s="37"/>
      <c r="B35" s="37"/>
      <c r="C35" s="37"/>
      <c r="D35" s="37"/>
      <c r="M35" s="7" t="s">
        <v>76</v>
      </c>
      <c r="N35" s="8" t="s">
        <v>74</v>
      </c>
      <c r="O35" s="8">
        <v>0.7</v>
      </c>
      <c r="P35" s="8">
        <v>0.2</v>
      </c>
      <c r="Q35" s="9" t="s">
        <v>17</v>
      </c>
      <c r="V35" s="34"/>
    </row>
    <row r="36" spans="1:22" x14ac:dyDescent="0.2">
      <c r="A36" s="37"/>
      <c r="B36" s="37"/>
      <c r="C36" s="37"/>
      <c r="D36" s="37"/>
      <c r="M36" s="7" t="s">
        <v>77</v>
      </c>
      <c r="N36" s="8" t="s">
        <v>69</v>
      </c>
      <c r="O36" s="8">
        <v>1</v>
      </c>
      <c r="P36" s="8">
        <v>0.2</v>
      </c>
      <c r="Q36" s="9" t="s">
        <v>17</v>
      </c>
      <c r="V36" s="34"/>
    </row>
    <row r="37" spans="1:22" x14ac:dyDescent="0.2">
      <c r="A37" s="37"/>
      <c r="B37" s="37"/>
      <c r="C37" s="37"/>
      <c r="D37" s="37"/>
      <c r="M37" s="7" t="s">
        <v>78</v>
      </c>
      <c r="N37" s="8" t="s">
        <v>16</v>
      </c>
      <c r="O37" s="8">
        <v>0.7</v>
      </c>
      <c r="P37" s="8">
        <v>0.2</v>
      </c>
      <c r="Q37" s="9" t="s">
        <v>17</v>
      </c>
      <c r="V37" s="34"/>
    </row>
    <row r="38" spans="1:22" x14ac:dyDescent="0.2">
      <c r="A38" s="37"/>
      <c r="B38" s="37"/>
      <c r="C38" s="37"/>
      <c r="D38" s="37"/>
      <c r="M38" s="7" t="s">
        <v>79</v>
      </c>
      <c r="N38" s="8" t="s">
        <v>80</v>
      </c>
      <c r="O38" s="8">
        <v>1</v>
      </c>
      <c r="P38" s="8">
        <v>0.35</v>
      </c>
      <c r="Q38" s="9" t="s">
        <v>53</v>
      </c>
      <c r="V38" s="34"/>
    </row>
    <row r="39" spans="1:22" x14ac:dyDescent="0.2">
      <c r="A39" s="37"/>
      <c r="B39" s="37"/>
      <c r="C39" s="37"/>
      <c r="D39" s="37"/>
      <c r="M39" s="7" t="s">
        <v>81</v>
      </c>
      <c r="N39" s="8" t="s">
        <v>61</v>
      </c>
      <c r="O39" s="8">
        <v>1</v>
      </c>
      <c r="P39" s="8">
        <v>0.2</v>
      </c>
      <c r="Q39" s="9" t="s">
        <v>17</v>
      </c>
      <c r="V39" s="34"/>
    </row>
    <row r="40" spans="1:22" ht="31.5" x14ac:dyDescent="0.2">
      <c r="A40" s="37"/>
      <c r="B40" s="37"/>
      <c r="C40" s="37"/>
      <c r="D40" s="37"/>
      <c r="M40" s="7" t="s">
        <v>82</v>
      </c>
      <c r="N40" s="8" t="s">
        <v>83</v>
      </c>
      <c r="O40" s="8">
        <v>0.7</v>
      </c>
      <c r="P40" s="8">
        <v>0.1</v>
      </c>
      <c r="Q40" s="9" t="s">
        <v>13</v>
      </c>
      <c r="V40" s="34"/>
    </row>
    <row r="41" spans="1:22" x14ac:dyDescent="0.2">
      <c r="A41" s="37"/>
      <c r="B41" s="37"/>
      <c r="C41" s="37"/>
      <c r="D41" s="37"/>
      <c r="M41" s="7" t="s">
        <v>84</v>
      </c>
      <c r="N41" s="8" t="s">
        <v>30</v>
      </c>
      <c r="O41" s="8">
        <v>0.7</v>
      </c>
      <c r="P41" s="8">
        <v>0.1</v>
      </c>
      <c r="Q41" s="9" t="s">
        <v>13</v>
      </c>
      <c r="V41" s="34"/>
    </row>
    <row r="42" spans="1:22" x14ac:dyDescent="0.2">
      <c r="A42" s="37"/>
      <c r="B42" s="37"/>
      <c r="C42" s="37"/>
      <c r="D42" s="37"/>
      <c r="M42" s="7" t="s">
        <v>85</v>
      </c>
      <c r="N42" s="8" t="s">
        <v>69</v>
      </c>
      <c r="O42" s="8">
        <v>0.7</v>
      </c>
      <c r="P42" s="8">
        <v>0.2</v>
      </c>
      <c r="Q42" s="9" t="s">
        <v>17</v>
      </c>
      <c r="V42" s="34"/>
    </row>
    <row r="43" spans="1:22" x14ac:dyDescent="0.2">
      <c r="A43" s="37"/>
      <c r="B43" s="37"/>
      <c r="C43" s="37"/>
      <c r="D43" s="37"/>
      <c r="M43" s="7" t="s">
        <v>86</v>
      </c>
      <c r="N43" s="8" t="s">
        <v>87</v>
      </c>
      <c r="O43" s="8">
        <v>0.7</v>
      </c>
      <c r="P43" s="8">
        <v>0.35</v>
      </c>
      <c r="Q43" s="9" t="s">
        <v>53</v>
      </c>
      <c r="V43" s="34"/>
    </row>
    <row r="44" spans="1:22" x14ac:dyDescent="0.2">
      <c r="A44" s="37"/>
      <c r="B44" s="37"/>
      <c r="C44" s="37"/>
      <c r="D44" s="37"/>
      <c r="M44" s="7" t="s">
        <v>88</v>
      </c>
      <c r="N44" s="8" t="s">
        <v>89</v>
      </c>
      <c r="O44" s="8">
        <v>0.7</v>
      </c>
      <c r="P44" s="8">
        <v>0.25</v>
      </c>
      <c r="Q44" s="9" t="s">
        <v>33</v>
      </c>
      <c r="V44" s="34"/>
    </row>
    <row r="45" spans="1:22" ht="31.5" x14ac:dyDescent="0.2">
      <c r="A45" s="37"/>
      <c r="B45" s="37"/>
      <c r="C45" s="37"/>
      <c r="D45" s="37"/>
      <c r="M45" s="7" t="s">
        <v>90</v>
      </c>
      <c r="N45" s="8" t="s">
        <v>83</v>
      </c>
      <c r="O45" s="8">
        <v>0.7</v>
      </c>
      <c r="P45" s="8">
        <v>0.1</v>
      </c>
      <c r="Q45" s="9" t="s">
        <v>13</v>
      </c>
      <c r="V45" s="34"/>
    </row>
    <row r="46" spans="1:22" x14ac:dyDescent="0.2">
      <c r="A46" s="37"/>
      <c r="B46" s="37"/>
      <c r="C46" s="37"/>
      <c r="D46" s="37"/>
      <c r="M46" s="7" t="s">
        <v>91</v>
      </c>
      <c r="N46" s="8" t="s">
        <v>12</v>
      </c>
      <c r="O46" s="8">
        <v>0.7</v>
      </c>
      <c r="P46" s="8">
        <v>0.15</v>
      </c>
      <c r="Q46" s="9" t="s">
        <v>44</v>
      </c>
      <c r="V46" s="34"/>
    </row>
    <row r="47" spans="1:22" ht="31.5" x14ac:dyDescent="0.2">
      <c r="A47" s="37"/>
      <c r="B47" s="37"/>
      <c r="C47" s="37"/>
      <c r="D47" s="37"/>
      <c r="M47" s="7" t="s">
        <v>92</v>
      </c>
      <c r="N47" s="8" t="s">
        <v>38</v>
      </c>
      <c r="O47" s="8">
        <v>0.7</v>
      </c>
      <c r="P47" s="8">
        <v>0.15</v>
      </c>
      <c r="Q47" s="9" t="s">
        <v>44</v>
      </c>
      <c r="V47" s="34"/>
    </row>
    <row r="48" spans="1:22" x14ac:dyDescent="0.2">
      <c r="A48" s="37"/>
      <c r="B48" s="37"/>
      <c r="C48" s="37"/>
      <c r="D48" s="37"/>
      <c r="M48" s="7" t="s">
        <v>93</v>
      </c>
      <c r="N48" s="8" t="s">
        <v>49</v>
      </c>
      <c r="O48" s="8">
        <v>1.6</v>
      </c>
      <c r="P48" s="8">
        <v>0.4</v>
      </c>
      <c r="Q48" s="9" t="s">
        <v>21</v>
      </c>
      <c r="V48" s="34"/>
    </row>
    <row r="49" spans="1:22" x14ac:dyDescent="0.2">
      <c r="A49" s="37"/>
      <c r="B49" s="37"/>
      <c r="C49" s="37"/>
      <c r="D49" s="37"/>
      <c r="M49" s="7" t="s">
        <v>94</v>
      </c>
      <c r="N49" s="8" t="s">
        <v>95</v>
      </c>
      <c r="O49" s="8">
        <v>1.6</v>
      </c>
      <c r="P49" s="8">
        <v>0.3</v>
      </c>
      <c r="Q49" s="9" t="s">
        <v>36</v>
      </c>
      <c r="V49" s="34"/>
    </row>
    <row r="50" spans="1:22" x14ac:dyDescent="0.2">
      <c r="A50" s="37"/>
      <c r="B50" s="37"/>
      <c r="C50" s="37"/>
      <c r="D50" s="37"/>
      <c r="M50" s="7" t="s">
        <v>96</v>
      </c>
      <c r="N50" s="8" t="s">
        <v>30</v>
      </c>
      <c r="O50" s="8">
        <v>0.7</v>
      </c>
      <c r="P50" s="8">
        <v>0.1</v>
      </c>
      <c r="Q50" s="9" t="s">
        <v>13</v>
      </c>
      <c r="V50" s="34"/>
    </row>
    <row r="51" spans="1:22" x14ac:dyDescent="0.2">
      <c r="A51" s="37"/>
      <c r="B51" s="37"/>
      <c r="C51" s="37"/>
      <c r="D51" s="37"/>
      <c r="M51" s="7" t="s">
        <v>97</v>
      </c>
      <c r="N51" s="8" t="s">
        <v>74</v>
      </c>
      <c r="O51" s="8">
        <v>0.7</v>
      </c>
      <c r="P51" s="8">
        <v>0.1</v>
      </c>
      <c r="Q51" s="9" t="s">
        <v>13</v>
      </c>
      <c r="V51" s="34"/>
    </row>
    <row r="52" spans="1:22" x14ac:dyDescent="0.2">
      <c r="A52" s="37"/>
      <c r="B52" s="37"/>
      <c r="C52" s="37"/>
      <c r="D52" s="37"/>
      <c r="M52" s="7" t="s">
        <v>98</v>
      </c>
      <c r="N52" s="8" t="s">
        <v>58</v>
      </c>
      <c r="O52" s="8">
        <v>0.7</v>
      </c>
      <c r="P52" s="8">
        <v>0.1</v>
      </c>
      <c r="Q52" s="9" t="s">
        <v>13</v>
      </c>
      <c r="V52" s="34"/>
    </row>
    <row r="53" spans="1:22" x14ac:dyDescent="0.2">
      <c r="A53" s="37"/>
      <c r="B53" s="37"/>
      <c r="C53" s="37"/>
      <c r="D53" s="37"/>
      <c r="M53" s="7" t="s">
        <v>46</v>
      </c>
      <c r="N53" s="8" t="s">
        <v>46</v>
      </c>
      <c r="O53" s="8">
        <v>0.7</v>
      </c>
      <c r="P53" s="8">
        <v>0.2</v>
      </c>
      <c r="Q53" s="9" t="s">
        <v>17</v>
      </c>
      <c r="V53" s="34"/>
    </row>
    <row r="54" spans="1:22" x14ac:dyDescent="0.2">
      <c r="A54" s="37"/>
      <c r="B54" s="37"/>
      <c r="C54" s="37"/>
      <c r="D54" s="37"/>
      <c r="M54" s="7" t="s">
        <v>99</v>
      </c>
      <c r="N54" s="8" t="s">
        <v>40</v>
      </c>
      <c r="O54" s="8">
        <v>0.7</v>
      </c>
      <c r="P54" s="8">
        <v>0.1</v>
      </c>
      <c r="Q54" s="9" t="s">
        <v>13</v>
      </c>
      <c r="V54" s="34"/>
    </row>
    <row r="55" spans="1:22" x14ac:dyDescent="0.2">
      <c r="A55" s="37"/>
      <c r="B55" s="37"/>
      <c r="C55" s="37"/>
      <c r="D55" s="37"/>
      <c r="M55" s="7" t="s">
        <v>100</v>
      </c>
      <c r="N55" s="8" t="s">
        <v>101</v>
      </c>
      <c r="O55" s="8">
        <v>1.6</v>
      </c>
      <c r="P55" s="8">
        <v>0.3</v>
      </c>
      <c r="Q55" s="9" t="s">
        <v>36</v>
      </c>
      <c r="V55" s="34"/>
    </row>
    <row r="56" spans="1:22" x14ac:dyDescent="0.2">
      <c r="A56" s="37"/>
      <c r="B56" s="37"/>
      <c r="C56" s="37"/>
      <c r="D56" s="37"/>
      <c r="M56" s="7" t="s">
        <v>102</v>
      </c>
      <c r="N56" s="8" t="s">
        <v>102</v>
      </c>
      <c r="O56" s="8">
        <v>0.7</v>
      </c>
      <c r="P56" s="8">
        <v>0.2</v>
      </c>
      <c r="Q56" s="9" t="s">
        <v>17</v>
      </c>
      <c r="V56" s="34"/>
    </row>
    <row r="57" spans="1:22" x14ac:dyDescent="0.2">
      <c r="A57" s="37"/>
      <c r="B57" s="37"/>
      <c r="C57" s="37"/>
      <c r="D57" s="37"/>
      <c r="M57" s="7" t="s">
        <v>103</v>
      </c>
      <c r="N57" s="8" t="s">
        <v>103</v>
      </c>
      <c r="O57" s="8">
        <v>1</v>
      </c>
      <c r="P57" s="8">
        <v>0.3</v>
      </c>
      <c r="Q57" s="9" t="s">
        <v>36</v>
      </c>
      <c r="V57" s="34"/>
    </row>
    <row r="58" spans="1:22" x14ac:dyDescent="0.2">
      <c r="A58" s="37"/>
      <c r="B58" s="37"/>
      <c r="C58" s="37"/>
      <c r="D58" s="37"/>
      <c r="M58" s="7" t="s">
        <v>104</v>
      </c>
      <c r="N58" s="8" t="s">
        <v>49</v>
      </c>
      <c r="O58" s="8">
        <v>0.7</v>
      </c>
      <c r="P58" s="8">
        <v>0.35</v>
      </c>
      <c r="Q58" s="9" t="s">
        <v>53</v>
      </c>
      <c r="V58" s="34"/>
    </row>
    <row r="59" spans="1:22" x14ac:dyDescent="0.2">
      <c r="A59" s="37"/>
      <c r="B59" s="37"/>
      <c r="C59" s="37"/>
      <c r="D59" s="37"/>
      <c r="M59" s="7" t="s">
        <v>105</v>
      </c>
      <c r="N59" s="8" t="s">
        <v>69</v>
      </c>
      <c r="O59" s="8">
        <v>0.7</v>
      </c>
      <c r="P59" s="8">
        <v>0.2</v>
      </c>
      <c r="Q59" s="9" t="s">
        <v>17</v>
      </c>
      <c r="V59" s="34"/>
    </row>
    <row r="60" spans="1:22" x14ac:dyDescent="0.2">
      <c r="A60" s="37"/>
      <c r="B60" s="37"/>
      <c r="C60" s="37"/>
      <c r="D60" s="37"/>
      <c r="M60" s="7" t="s">
        <v>106</v>
      </c>
      <c r="N60" s="8" t="s">
        <v>107</v>
      </c>
      <c r="O60" s="8">
        <v>0.7</v>
      </c>
      <c r="P60" s="8">
        <v>0.15</v>
      </c>
      <c r="Q60" s="9" t="s">
        <v>44</v>
      </c>
      <c r="V60" s="34"/>
    </row>
    <row r="61" spans="1:22" x14ac:dyDescent="0.2">
      <c r="A61" s="37"/>
      <c r="B61" s="37"/>
      <c r="C61" s="37"/>
      <c r="D61" s="37"/>
      <c r="M61" s="7" t="s">
        <v>108</v>
      </c>
      <c r="N61" s="8" t="s">
        <v>46</v>
      </c>
      <c r="O61" s="8">
        <v>0.7</v>
      </c>
      <c r="P61" s="8">
        <v>0.2</v>
      </c>
      <c r="Q61" s="9" t="s">
        <v>17</v>
      </c>
      <c r="V61" s="34"/>
    </row>
    <row r="62" spans="1:22" x14ac:dyDescent="0.2">
      <c r="A62" s="37"/>
      <c r="B62" s="37"/>
      <c r="C62" s="37"/>
      <c r="D62" s="37"/>
      <c r="M62" s="7" t="s">
        <v>109</v>
      </c>
      <c r="N62" s="8" t="s">
        <v>109</v>
      </c>
      <c r="O62" s="8">
        <v>1.6</v>
      </c>
      <c r="P62" s="8">
        <v>0.3</v>
      </c>
      <c r="Q62" s="9" t="s">
        <v>36</v>
      </c>
      <c r="V62" s="34"/>
    </row>
    <row r="63" spans="1:22" x14ac:dyDescent="0.2">
      <c r="A63" s="37"/>
      <c r="B63" s="37"/>
      <c r="C63" s="37"/>
      <c r="D63" s="37"/>
      <c r="M63" s="7" t="s">
        <v>110</v>
      </c>
      <c r="N63" s="8" t="s">
        <v>111</v>
      </c>
      <c r="O63" s="8">
        <v>1.6</v>
      </c>
      <c r="P63" s="8">
        <v>0.25</v>
      </c>
      <c r="Q63" s="9" t="s">
        <v>33</v>
      </c>
      <c r="V63" s="34"/>
    </row>
    <row r="64" spans="1:22" x14ac:dyDescent="0.2">
      <c r="A64" s="37"/>
      <c r="B64" s="37"/>
      <c r="C64" s="37"/>
      <c r="D64" s="37"/>
      <c r="M64" s="7" t="s">
        <v>112</v>
      </c>
      <c r="N64" s="8" t="s">
        <v>101</v>
      </c>
      <c r="O64" s="8">
        <v>1.6</v>
      </c>
      <c r="P64" s="8">
        <v>0.3</v>
      </c>
      <c r="Q64" s="9" t="s">
        <v>36</v>
      </c>
      <c r="V64" s="34"/>
    </row>
    <row r="65" spans="1:22" x14ac:dyDescent="0.2">
      <c r="A65" s="37"/>
      <c r="B65" s="37"/>
      <c r="C65" s="37"/>
      <c r="D65" s="37"/>
      <c r="M65" s="7" t="s">
        <v>113</v>
      </c>
      <c r="N65" s="8" t="s">
        <v>52</v>
      </c>
      <c r="O65" s="8">
        <v>0.7</v>
      </c>
      <c r="P65" s="8">
        <v>0.3</v>
      </c>
      <c r="Q65" s="9" t="s">
        <v>36</v>
      </c>
      <c r="V65" s="34"/>
    </row>
    <row r="66" spans="1:22" x14ac:dyDescent="0.2">
      <c r="A66" s="37"/>
      <c r="B66" s="37"/>
      <c r="C66" s="37"/>
      <c r="D66" s="37"/>
      <c r="M66" s="7" t="s">
        <v>114</v>
      </c>
      <c r="N66" s="8" t="s">
        <v>115</v>
      </c>
      <c r="O66" s="8">
        <v>0.7</v>
      </c>
      <c r="P66" s="8">
        <v>0.15</v>
      </c>
      <c r="Q66" s="9" t="s">
        <v>44</v>
      </c>
      <c r="V66" s="34"/>
    </row>
    <row r="67" spans="1:22" x14ac:dyDescent="0.2">
      <c r="A67" s="37"/>
      <c r="B67" s="37"/>
      <c r="C67" s="37"/>
      <c r="D67" s="37"/>
      <c r="M67" s="7" t="s">
        <v>116</v>
      </c>
      <c r="N67" s="8" t="s">
        <v>49</v>
      </c>
      <c r="O67" s="8">
        <v>0.7</v>
      </c>
      <c r="P67" s="8">
        <v>0.3</v>
      </c>
      <c r="Q67" s="9" t="s">
        <v>36</v>
      </c>
      <c r="V67" s="34"/>
    </row>
    <row r="68" spans="1:22" x14ac:dyDescent="0.2">
      <c r="A68" s="37"/>
      <c r="B68" s="37"/>
      <c r="C68" s="37"/>
      <c r="D68" s="37"/>
      <c r="M68" s="7" t="s">
        <v>117</v>
      </c>
      <c r="N68" s="8" t="s">
        <v>117</v>
      </c>
      <c r="O68" s="8">
        <v>1.6</v>
      </c>
      <c r="P68" s="8">
        <v>0.35</v>
      </c>
      <c r="Q68" s="9" t="s">
        <v>53</v>
      </c>
      <c r="V68" s="34"/>
    </row>
    <row r="69" spans="1:22" x14ac:dyDescent="0.2">
      <c r="A69" s="37"/>
      <c r="B69" s="37"/>
      <c r="C69" s="37"/>
      <c r="D69" s="37"/>
      <c r="M69" s="7" t="s">
        <v>118</v>
      </c>
      <c r="N69" s="8" t="s">
        <v>63</v>
      </c>
      <c r="O69" s="8">
        <v>0.7</v>
      </c>
      <c r="P69" s="8">
        <v>0.15</v>
      </c>
      <c r="Q69" s="9" t="s">
        <v>44</v>
      </c>
      <c r="V69" s="34"/>
    </row>
    <row r="70" spans="1:22" x14ac:dyDescent="0.2">
      <c r="A70" s="37"/>
      <c r="B70" s="37"/>
      <c r="C70" s="37"/>
      <c r="D70" s="37"/>
      <c r="M70" s="7" t="s">
        <v>119</v>
      </c>
      <c r="N70" s="8" t="s">
        <v>107</v>
      </c>
      <c r="O70" s="8">
        <v>0.7</v>
      </c>
      <c r="P70" s="8">
        <v>0.15</v>
      </c>
      <c r="Q70" s="9" t="s">
        <v>44</v>
      </c>
      <c r="V70" s="34"/>
    </row>
    <row r="71" spans="1:22" x14ac:dyDescent="0.2">
      <c r="A71" s="37"/>
      <c r="B71" s="37"/>
      <c r="C71" s="37"/>
      <c r="D71" s="37"/>
      <c r="M71" s="7" t="s">
        <v>120</v>
      </c>
      <c r="N71" s="8" t="s">
        <v>61</v>
      </c>
      <c r="O71" s="8">
        <v>1</v>
      </c>
      <c r="P71" s="8">
        <v>0.15</v>
      </c>
      <c r="Q71" s="9" t="s">
        <v>44</v>
      </c>
      <c r="V71" s="34"/>
    </row>
    <row r="72" spans="1:22" x14ac:dyDescent="0.2">
      <c r="A72" s="37"/>
      <c r="B72" s="37"/>
      <c r="C72" s="37"/>
      <c r="D72" s="37"/>
      <c r="M72" s="7" t="s">
        <v>121</v>
      </c>
      <c r="N72" s="8" t="s">
        <v>122</v>
      </c>
      <c r="O72" s="8">
        <v>1</v>
      </c>
      <c r="P72" s="8">
        <v>0.2</v>
      </c>
      <c r="Q72" s="9" t="s">
        <v>17</v>
      </c>
      <c r="V72" s="34"/>
    </row>
    <row r="73" spans="1:22" ht="31.5" x14ac:dyDescent="0.2">
      <c r="A73" s="37"/>
      <c r="B73" s="37"/>
      <c r="C73" s="37"/>
      <c r="D73" s="37"/>
      <c r="M73" s="7" t="s">
        <v>123</v>
      </c>
      <c r="N73" s="8" t="s">
        <v>38</v>
      </c>
      <c r="O73" s="8">
        <v>0.7</v>
      </c>
      <c r="P73" s="8">
        <v>0.15</v>
      </c>
      <c r="Q73" s="9" t="s">
        <v>44</v>
      </c>
      <c r="V73" s="34"/>
    </row>
    <row r="74" spans="1:22" x14ac:dyDescent="0.2">
      <c r="A74" s="37"/>
      <c r="B74" s="37"/>
      <c r="C74" s="37"/>
      <c r="D74" s="37"/>
      <c r="M74" s="7" t="s">
        <v>124</v>
      </c>
      <c r="N74" s="8" t="s">
        <v>43</v>
      </c>
      <c r="O74" s="8">
        <v>0.7</v>
      </c>
      <c r="P74" s="8">
        <v>0.2</v>
      </c>
      <c r="Q74" s="9" t="s">
        <v>17</v>
      </c>
      <c r="V74" s="34"/>
    </row>
    <row r="75" spans="1:22" x14ac:dyDescent="0.2">
      <c r="A75" s="37"/>
      <c r="B75" s="37"/>
      <c r="C75" s="37"/>
      <c r="D75" s="37"/>
      <c r="M75" s="7" t="s">
        <v>125</v>
      </c>
      <c r="N75" s="8" t="s">
        <v>58</v>
      </c>
      <c r="O75" s="8">
        <v>0.7</v>
      </c>
      <c r="P75" s="8">
        <v>0.15</v>
      </c>
      <c r="Q75" s="9" t="s">
        <v>44</v>
      </c>
      <c r="V75" s="34"/>
    </row>
    <row r="76" spans="1:22" x14ac:dyDescent="0.2">
      <c r="A76" s="37"/>
      <c r="B76" s="37"/>
      <c r="C76" s="37"/>
      <c r="D76" s="37"/>
      <c r="M76" s="7" t="s">
        <v>126</v>
      </c>
      <c r="N76" s="8" t="s">
        <v>40</v>
      </c>
      <c r="O76" s="8">
        <v>0.7</v>
      </c>
      <c r="P76" s="8">
        <v>0.1</v>
      </c>
      <c r="Q76" s="9" t="s">
        <v>13</v>
      </c>
      <c r="V76" s="34"/>
    </row>
    <row r="77" spans="1:22" x14ac:dyDescent="0.2">
      <c r="A77" s="37"/>
      <c r="B77" s="37"/>
      <c r="C77" s="37"/>
      <c r="D77" s="37"/>
      <c r="M77" s="7" t="s">
        <v>111</v>
      </c>
      <c r="N77" s="8" t="s">
        <v>111</v>
      </c>
      <c r="O77" s="8">
        <v>1</v>
      </c>
      <c r="P77" s="8">
        <v>0.25</v>
      </c>
      <c r="Q77" s="9" t="s">
        <v>33</v>
      </c>
      <c r="V77" s="34"/>
    </row>
    <row r="78" spans="1:22" x14ac:dyDescent="0.2">
      <c r="A78" s="37"/>
      <c r="B78" s="37"/>
      <c r="C78" s="37"/>
      <c r="D78" s="37"/>
      <c r="M78" s="7" t="s">
        <v>127</v>
      </c>
      <c r="N78" s="8" t="s">
        <v>69</v>
      </c>
      <c r="O78" s="8">
        <v>0.7</v>
      </c>
      <c r="P78" s="8">
        <v>0.25</v>
      </c>
      <c r="Q78" s="9" t="s">
        <v>33</v>
      </c>
      <c r="V78" s="34"/>
    </row>
    <row r="79" spans="1:22" x14ac:dyDescent="0.2">
      <c r="A79" s="37"/>
      <c r="B79" s="37"/>
      <c r="C79" s="37"/>
      <c r="D79" s="37"/>
      <c r="M79" s="7" t="s">
        <v>128</v>
      </c>
      <c r="N79" s="8" t="s">
        <v>35</v>
      </c>
      <c r="O79" s="8">
        <v>1</v>
      </c>
      <c r="P79" s="8">
        <v>0.3</v>
      </c>
      <c r="Q79" s="9" t="s">
        <v>36</v>
      </c>
      <c r="V79" s="34"/>
    </row>
    <row r="80" spans="1:22" x14ac:dyDescent="0.2">
      <c r="A80" s="37"/>
      <c r="B80" s="37"/>
      <c r="C80" s="37"/>
      <c r="D80" s="37"/>
      <c r="M80" s="7" t="s">
        <v>129</v>
      </c>
      <c r="N80" s="8" t="s">
        <v>130</v>
      </c>
      <c r="O80" s="8">
        <v>0.7</v>
      </c>
      <c r="P80" s="8">
        <v>0.1</v>
      </c>
      <c r="Q80" s="9" t="s">
        <v>13</v>
      </c>
      <c r="V80" s="34"/>
    </row>
    <row r="81" spans="1:22" x14ac:dyDescent="0.2">
      <c r="A81" s="37"/>
      <c r="B81" s="37"/>
      <c r="C81" s="37"/>
      <c r="D81" s="37"/>
      <c r="M81" s="7" t="s">
        <v>131</v>
      </c>
      <c r="N81" s="8" t="s">
        <v>12</v>
      </c>
      <c r="O81" s="8">
        <v>0.7</v>
      </c>
      <c r="P81" s="8">
        <v>0.1</v>
      </c>
      <c r="Q81" s="9" t="s">
        <v>13</v>
      </c>
      <c r="V81" s="34"/>
    </row>
    <row r="82" spans="1:22" x14ac:dyDescent="0.2">
      <c r="A82" s="37"/>
      <c r="B82" s="37"/>
      <c r="C82" s="37"/>
      <c r="D82" s="37"/>
      <c r="M82" s="7" t="s">
        <v>132</v>
      </c>
      <c r="N82" s="8" t="s">
        <v>49</v>
      </c>
      <c r="O82" s="8">
        <v>1</v>
      </c>
      <c r="P82" s="8">
        <v>0.35</v>
      </c>
      <c r="Q82" s="9" t="s">
        <v>53</v>
      </c>
      <c r="V82" s="34"/>
    </row>
    <row r="83" spans="1:22" x14ac:dyDescent="0.2">
      <c r="A83" s="37"/>
      <c r="B83" s="37"/>
      <c r="C83" s="37"/>
      <c r="D83" s="37"/>
      <c r="M83" s="7" t="s">
        <v>133</v>
      </c>
      <c r="N83" s="8" t="s">
        <v>134</v>
      </c>
      <c r="O83" s="8">
        <v>0.7</v>
      </c>
      <c r="P83" s="8">
        <v>0.3</v>
      </c>
      <c r="Q83" s="9" t="s">
        <v>36</v>
      </c>
      <c r="V83" s="34"/>
    </row>
    <row r="84" spans="1:22" ht="31.5" x14ac:dyDescent="0.2">
      <c r="A84" s="37"/>
      <c r="B84" s="37"/>
      <c r="C84" s="37"/>
      <c r="D84" s="37"/>
      <c r="M84" s="7" t="s">
        <v>135</v>
      </c>
      <c r="N84" s="8" t="s">
        <v>107</v>
      </c>
      <c r="O84" s="8">
        <v>0.7</v>
      </c>
      <c r="P84" s="8">
        <v>0.15</v>
      </c>
      <c r="Q84" s="9" t="s">
        <v>44</v>
      </c>
      <c r="V84" s="34"/>
    </row>
    <row r="85" spans="1:22" x14ac:dyDescent="0.2">
      <c r="A85" s="37"/>
      <c r="B85" s="37"/>
      <c r="C85" s="37"/>
      <c r="D85" s="37"/>
      <c r="M85" s="7" t="s">
        <v>136</v>
      </c>
      <c r="N85" s="8" t="s">
        <v>89</v>
      </c>
      <c r="O85" s="8">
        <v>0.7</v>
      </c>
      <c r="P85" s="8">
        <v>0.2</v>
      </c>
      <c r="Q85" s="9" t="s">
        <v>17</v>
      </c>
      <c r="V85" s="34"/>
    </row>
    <row r="86" spans="1:22" x14ac:dyDescent="0.2">
      <c r="A86" s="37"/>
      <c r="B86" s="37"/>
      <c r="C86" s="37"/>
      <c r="D86" s="37"/>
      <c r="M86" s="7" t="s">
        <v>137</v>
      </c>
      <c r="N86" s="8" t="s">
        <v>138</v>
      </c>
      <c r="O86" s="8">
        <v>0.7</v>
      </c>
      <c r="P86" s="8">
        <v>0.1</v>
      </c>
      <c r="Q86" s="9" t="s">
        <v>13</v>
      </c>
      <c r="V86" s="34"/>
    </row>
    <row r="87" spans="1:22" x14ac:dyDescent="0.2">
      <c r="A87" s="37"/>
      <c r="B87" s="37"/>
      <c r="C87" s="37"/>
      <c r="D87" s="37"/>
      <c r="M87" s="7" t="s">
        <v>139</v>
      </c>
      <c r="N87" s="8" t="s">
        <v>16</v>
      </c>
      <c r="O87" s="8">
        <v>1</v>
      </c>
      <c r="P87" s="8">
        <v>0.2</v>
      </c>
      <c r="Q87" s="9" t="s">
        <v>17</v>
      </c>
      <c r="V87" s="34"/>
    </row>
    <row r="88" spans="1:22" x14ac:dyDescent="0.2">
      <c r="A88" s="37"/>
      <c r="B88" s="37"/>
      <c r="C88" s="37"/>
      <c r="D88" s="37"/>
      <c r="M88" s="7" t="s">
        <v>140</v>
      </c>
      <c r="N88" s="8" t="s">
        <v>41</v>
      </c>
      <c r="O88" s="8">
        <v>0.7</v>
      </c>
      <c r="P88" s="8">
        <v>0.1</v>
      </c>
      <c r="Q88" s="9" t="s">
        <v>13</v>
      </c>
      <c r="V88" s="34"/>
    </row>
    <row r="89" spans="1:22" x14ac:dyDescent="0.2">
      <c r="A89" s="37"/>
      <c r="B89" s="37"/>
      <c r="C89" s="37"/>
      <c r="D89" s="37"/>
      <c r="M89" s="7" t="s">
        <v>141</v>
      </c>
      <c r="N89" s="8" t="s">
        <v>101</v>
      </c>
      <c r="O89" s="8">
        <v>1.6</v>
      </c>
      <c r="P89" s="8">
        <v>0.3</v>
      </c>
      <c r="Q89" s="9" t="s">
        <v>36</v>
      </c>
      <c r="V89" s="34"/>
    </row>
    <row r="90" spans="1:22" x14ac:dyDescent="0.2">
      <c r="A90" s="37"/>
      <c r="B90" s="37"/>
      <c r="C90" s="37"/>
      <c r="D90" s="37"/>
      <c r="M90" s="7" t="s">
        <v>142</v>
      </c>
      <c r="N90" s="8" t="s">
        <v>63</v>
      </c>
      <c r="O90" s="8">
        <v>0.7</v>
      </c>
      <c r="P90" s="8">
        <v>0.25</v>
      </c>
      <c r="Q90" s="9" t="s">
        <v>33</v>
      </c>
      <c r="V90" s="34"/>
    </row>
    <row r="91" spans="1:22" x14ac:dyDescent="0.2">
      <c r="A91" s="37"/>
      <c r="B91" s="37"/>
      <c r="C91" s="37"/>
      <c r="D91" s="37"/>
      <c r="M91" s="7" t="s">
        <v>143</v>
      </c>
      <c r="N91" s="8" t="s">
        <v>24</v>
      </c>
      <c r="O91" s="8">
        <v>0.7</v>
      </c>
      <c r="P91" s="8">
        <v>0.2</v>
      </c>
      <c r="Q91" s="9" t="s">
        <v>17</v>
      </c>
      <c r="V91" s="34"/>
    </row>
    <row r="92" spans="1:22" x14ac:dyDescent="0.2">
      <c r="A92" s="37"/>
      <c r="B92" s="37"/>
      <c r="C92" s="37"/>
      <c r="D92" s="37"/>
      <c r="M92" s="7" t="s">
        <v>144</v>
      </c>
      <c r="N92" s="8" t="s">
        <v>130</v>
      </c>
      <c r="O92" s="8">
        <v>0.7</v>
      </c>
      <c r="P92" s="8">
        <v>0.1</v>
      </c>
      <c r="Q92" s="9" t="s">
        <v>13</v>
      </c>
      <c r="V92" s="34"/>
    </row>
    <row r="93" spans="1:22" x14ac:dyDescent="0.2">
      <c r="A93" s="37"/>
      <c r="B93" s="37"/>
      <c r="C93" s="37"/>
      <c r="D93" s="37"/>
      <c r="M93" s="7" t="s">
        <v>145</v>
      </c>
      <c r="N93" s="8" t="s">
        <v>102</v>
      </c>
      <c r="O93" s="8">
        <v>0.7</v>
      </c>
      <c r="P93" s="8">
        <v>0.2</v>
      </c>
      <c r="Q93" s="9" t="s">
        <v>17</v>
      </c>
      <c r="V93" s="34"/>
    </row>
    <row r="94" spans="1:22" x14ac:dyDescent="0.2">
      <c r="A94" s="37"/>
      <c r="B94" s="37"/>
      <c r="C94" s="37"/>
      <c r="D94" s="37"/>
      <c r="M94" s="7" t="s">
        <v>146</v>
      </c>
      <c r="N94" s="8" t="s">
        <v>147</v>
      </c>
      <c r="O94" s="8">
        <v>0.7</v>
      </c>
      <c r="P94" s="8">
        <v>0.25</v>
      </c>
      <c r="Q94" s="9" t="s">
        <v>33</v>
      </c>
      <c r="V94" s="34"/>
    </row>
    <row r="95" spans="1:22" x14ac:dyDescent="0.2">
      <c r="A95" s="37"/>
      <c r="B95" s="37"/>
      <c r="C95" s="37"/>
      <c r="D95" s="37"/>
      <c r="M95" s="7" t="s">
        <v>148</v>
      </c>
      <c r="N95" s="8" t="s">
        <v>49</v>
      </c>
      <c r="O95" s="8">
        <v>1</v>
      </c>
      <c r="P95" s="8">
        <v>0.35</v>
      </c>
      <c r="Q95" s="9" t="s">
        <v>53</v>
      </c>
      <c r="V95" s="34"/>
    </row>
    <row r="96" spans="1:22" x14ac:dyDescent="0.2">
      <c r="A96" s="37"/>
      <c r="B96" s="37"/>
      <c r="C96" s="37"/>
      <c r="D96" s="37"/>
      <c r="M96" s="7" t="s">
        <v>149</v>
      </c>
      <c r="N96" s="8" t="s">
        <v>52</v>
      </c>
      <c r="O96" s="8">
        <v>0.7</v>
      </c>
      <c r="P96" s="8">
        <v>0.35</v>
      </c>
      <c r="Q96" s="9" t="s">
        <v>53</v>
      </c>
      <c r="V96" s="34"/>
    </row>
    <row r="97" spans="1:22" x14ac:dyDescent="0.2">
      <c r="A97" s="37"/>
      <c r="B97" s="37"/>
      <c r="C97" s="37"/>
      <c r="D97" s="37"/>
      <c r="M97" s="7" t="s">
        <v>16</v>
      </c>
      <c r="N97" s="8" t="s">
        <v>16</v>
      </c>
      <c r="O97" s="8">
        <v>0.7</v>
      </c>
      <c r="P97" s="8">
        <v>0.2</v>
      </c>
      <c r="Q97" s="9" t="s">
        <v>17</v>
      </c>
      <c r="V97" s="34"/>
    </row>
    <row r="98" spans="1:22" x14ac:dyDescent="0.2">
      <c r="A98" s="37"/>
      <c r="B98" s="37"/>
      <c r="C98" s="37"/>
      <c r="D98" s="37"/>
      <c r="M98" s="7" t="s">
        <v>150</v>
      </c>
      <c r="N98" s="8" t="s">
        <v>24</v>
      </c>
      <c r="O98" s="8">
        <v>0.7</v>
      </c>
      <c r="P98" s="8">
        <v>0.15</v>
      </c>
      <c r="Q98" s="9" t="s">
        <v>44</v>
      </c>
      <c r="V98" s="34"/>
    </row>
    <row r="99" spans="1:22" x14ac:dyDescent="0.2">
      <c r="A99" s="37"/>
      <c r="B99" s="37"/>
      <c r="C99" s="37"/>
      <c r="D99" s="37"/>
      <c r="M99" s="7" t="s">
        <v>151</v>
      </c>
      <c r="N99" s="8" t="s">
        <v>122</v>
      </c>
      <c r="O99" s="8">
        <v>1</v>
      </c>
      <c r="P99" s="8">
        <v>0.2</v>
      </c>
      <c r="Q99" s="9" t="s">
        <v>17</v>
      </c>
      <c r="V99" s="34"/>
    </row>
    <row r="100" spans="1:22" x14ac:dyDescent="0.2">
      <c r="A100" s="37"/>
      <c r="B100" s="37"/>
      <c r="C100" s="37"/>
      <c r="D100" s="37"/>
      <c r="M100" s="7" t="s">
        <v>152</v>
      </c>
      <c r="N100" s="8" t="s">
        <v>51</v>
      </c>
      <c r="O100" s="8">
        <v>0.7</v>
      </c>
      <c r="P100" s="8">
        <v>0.2</v>
      </c>
      <c r="Q100" s="9" t="s">
        <v>17</v>
      </c>
      <c r="V100" s="34"/>
    </row>
    <row r="101" spans="1:22" x14ac:dyDescent="0.2">
      <c r="A101" s="37"/>
      <c r="B101" s="37"/>
      <c r="C101" s="37"/>
      <c r="D101" s="37"/>
      <c r="M101" s="7" t="s">
        <v>153</v>
      </c>
      <c r="N101" s="8" t="s">
        <v>134</v>
      </c>
      <c r="O101" s="8">
        <v>1</v>
      </c>
      <c r="P101" s="8">
        <v>0.25</v>
      </c>
      <c r="Q101" s="9" t="s">
        <v>33</v>
      </c>
      <c r="V101" s="34"/>
    </row>
    <row r="102" spans="1:22" x14ac:dyDescent="0.2">
      <c r="A102" s="37"/>
      <c r="B102" s="37"/>
      <c r="C102" s="37"/>
      <c r="D102" s="37"/>
      <c r="M102" s="7" t="s">
        <v>154</v>
      </c>
      <c r="N102" s="8" t="s">
        <v>155</v>
      </c>
      <c r="O102" s="8">
        <v>0.7</v>
      </c>
      <c r="P102" s="8">
        <v>0.25</v>
      </c>
      <c r="Q102" s="9" t="s">
        <v>33</v>
      </c>
      <c r="V102" s="34"/>
    </row>
    <row r="103" spans="1:22" x14ac:dyDescent="0.2">
      <c r="A103" s="37"/>
      <c r="B103" s="37"/>
      <c r="C103" s="37"/>
      <c r="D103" s="37"/>
      <c r="M103" s="7" t="s">
        <v>156</v>
      </c>
      <c r="N103" s="8" t="s">
        <v>65</v>
      </c>
      <c r="O103" s="8">
        <v>1</v>
      </c>
      <c r="P103" s="8">
        <v>0.25</v>
      </c>
      <c r="Q103" s="9" t="s">
        <v>33</v>
      </c>
      <c r="V103" s="34"/>
    </row>
    <row r="104" spans="1:22" x14ac:dyDescent="0.2">
      <c r="A104" s="37"/>
      <c r="B104" s="37"/>
      <c r="C104" s="37"/>
      <c r="D104" s="37"/>
      <c r="M104" s="7" t="s">
        <v>157</v>
      </c>
      <c r="N104" s="8" t="s">
        <v>61</v>
      </c>
      <c r="O104" s="8">
        <v>1</v>
      </c>
      <c r="P104" s="8">
        <v>0.2</v>
      </c>
      <c r="Q104" s="9" t="s">
        <v>17</v>
      </c>
      <c r="V104" s="34"/>
    </row>
    <row r="105" spans="1:22" x14ac:dyDescent="0.2">
      <c r="A105" s="37"/>
      <c r="B105" s="37"/>
      <c r="C105" s="37"/>
      <c r="D105" s="37"/>
      <c r="M105" s="7" t="s">
        <v>158</v>
      </c>
      <c r="N105" s="8" t="s">
        <v>74</v>
      </c>
      <c r="O105" s="8">
        <v>0.7</v>
      </c>
      <c r="P105" s="8">
        <v>0.15</v>
      </c>
      <c r="Q105" s="9" t="s">
        <v>44</v>
      </c>
      <c r="V105" s="34"/>
    </row>
    <row r="106" spans="1:22" x14ac:dyDescent="0.2">
      <c r="A106" s="37"/>
      <c r="B106" s="37"/>
      <c r="C106" s="37"/>
      <c r="D106" s="37"/>
      <c r="M106" s="7" t="s">
        <v>159</v>
      </c>
      <c r="N106" s="8" t="s">
        <v>12</v>
      </c>
      <c r="O106" s="8">
        <v>0.7</v>
      </c>
      <c r="P106" s="8">
        <v>0.1</v>
      </c>
      <c r="Q106" s="9" t="s">
        <v>13</v>
      </c>
      <c r="V106" s="34"/>
    </row>
    <row r="107" spans="1:22" x14ac:dyDescent="0.2">
      <c r="A107" s="37"/>
      <c r="B107" s="37"/>
      <c r="C107" s="37"/>
      <c r="D107" s="37"/>
      <c r="M107" s="7" t="s">
        <v>160</v>
      </c>
      <c r="N107" s="8" t="s">
        <v>134</v>
      </c>
      <c r="O107" s="8">
        <v>0.7</v>
      </c>
      <c r="P107" s="8">
        <v>0.25</v>
      </c>
      <c r="Q107" s="9" t="s">
        <v>33</v>
      </c>
      <c r="V107" s="34"/>
    </row>
    <row r="108" spans="1:22" x14ac:dyDescent="0.2">
      <c r="A108" s="37"/>
      <c r="B108" s="37"/>
      <c r="C108" s="37"/>
      <c r="D108" s="37"/>
      <c r="M108" s="7" t="s">
        <v>161</v>
      </c>
      <c r="N108" s="8" t="s">
        <v>41</v>
      </c>
      <c r="O108" s="8">
        <v>0.7</v>
      </c>
      <c r="P108" s="8">
        <v>0.15</v>
      </c>
      <c r="Q108" s="9" t="s">
        <v>44</v>
      </c>
      <c r="V108" s="34"/>
    </row>
    <row r="109" spans="1:22" x14ac:dyDescent="0.2">
      <c r="A109" s="37"/>
      <c r="B109" s="37"/>
      <c r="C109" s="37"/>
      <c r="D109" s="37"/>
      <c r="M109" s="7" t="s">
        <v>162</v>
      </c>
      <c r="N109" s="8" t="s">
        <v>46</v>
      </c>
      <c r="O109" s="8">
        <v>0.7</v>
      </c>
      <c r="P109" s="8">
        <v>0.15</v>
      </c>
      <c r="Q109" s="9" t="s">
        <v>44</v>
      </c>
      <c r="V109" s="34"/>
    </row>
    <row r="110" spans="1:22" x14ac:dyDescent="0.2">
      <c r="A110" s="37"/>
      <c r="B110" s="37"/>
      <c r="C110" s="37"/>
      <c r="D110" s="37"/>
      <c r="M110" s="7" t="s">
        <v>163</v>
      </c>
      <c r="N110" s="8" t="s">
        <v>61</v>
      </c>
      <c r="O110" s="8">
        <v>0.7</v>
      </c>
      <c r="P110" s="8">
        <v>0.2</v>
      </c>
      <c r="Q110" s="9" t="s">
        <v>17</v>
      </c>
      <c r="V110" s="34"/>
    </row>
    <row r="111" spans="1:22" x14ac:dyDescent="0.2">
      <c r="A111" s="37"/>
      <c r="B111" s="37"/>
      <c r="C111" s="37"/>
      <c r="D111" s="37"/>
      <c r="M111" s="7" t="s">
        <v>164</v>
      </c>
      <c r="N111" s="8" t="s">
        <v>52</v>
      </c>
      <c r="O111" s="8">
        <v>0.7</v>
      </c>
      <c r="P111" s="8">
        <v>0.35</v>
      </c>
      <c r="Q111" s="9" t="s">
        <v>53</v>
      </c>
      <c r="V111" s="34"/>
    </row>
    <row r="112" spans="1:22" x14ac:dyDescent="0.2">
      <c r="A112" s="37"/>
      <c r="B112" s="37"/>
      <c r="C112" s="37"/>
      <c r="D112" s="37"/>
      <c r="M112" s="7" t="s">
        <v>165</v>
      </c>
      <c r="N112" s="8" t="s">
        <v>130</v>
      </c>
      <c r="O112" s="8">
        <v>0.7</v>
      </c>
      <c r="P112" s="8">
        <v>0.1</v>
      </c>
      <c r="Q112" s="9" t="s">
        <v>13</v>
      </c>
      <c r="V112" s="34"/>
    </row>
    <row r="113" spans="1:22" x14ac:dyDescent="0.2">
      <c r="A113" s="37"/>
      <c r="B113" s="37"/>
      <c r="C113" s="37"/>
      <c r="D113" s="37"/>
      <c r="M113" s="7" t="s">
        <v>166</v>
      </c>
      <c r="N113" s="8" t="s">
        <v>63</v>
      </c>
      <c r="O113" s="8">
        <v>0.7</v>
      </c>
      <c r="P113" s="8">
        <v>0.2</v>
      </c>
      <c r="Q113" s="9" t="s">
        <v>17</v>
      </c>
      <c r="V113" s="34"/>
    </row>
    <row r="114" spans="1:22" x14ac:dyDescent="0.2">
      <c r="A114" s="37"/>
      <c r="B114" s="37"/>
      <c r="C114" s="37"/>
      <c r="D114" s="37"/>
      <c r="M114" s="7" t="s">
        <v>167</v>
      </c>
      <c r="N114" s="8" t="s">
        <v>40</v>
      </c>
      <c r="O114" s="8">
        <v>0.7</v>
      </c>
      <c r="P114" s="8">
        <v>0.1</v>
      </c>
      <c r="Q114" s="9" t="s">
        <v>13</v>
      </c>
      <c r="V114" s="34"/>
    </row>
    <row r="115" spans="1:22" x14ac:dyDescent="0.2">
      <c r="A115" s="37"/>
      <c r="B115" s="37"/>
      <c r="C115" s="37"/>
      <c r="D115" s="37"/>
      <c r="M115" s="7" t="s">
        <v>168</v>
      </c>
      <c r="N115" s="8" t="s">
        <v>107</v>
      </c>
      <c r="O115" s="8">
        <v>0.7</v>
      </c>
      <c r="P115" s="8">
        <v>0.2</v>
      </c>
      <c r="Q115" s="9" t="s">
        <v>17</v>
      </c>
      <c r="V115" s="34"/>
    </row>
    <row r="116" spans="1:22" x14ac:dyDescent="0.2">
      <c r="A116" s="37"/>
      <c r="B116" s="37"/>
      <c r="C116" s="37"/>
      <c r="D116" s="37"/>
      <c r="M116" s="7" t="s">
        <v>169</v>
      </c>
      <c r="N116" s="8" t="s">
        <v>46</v>
      </c>
      <c r="O116" s="8">
        <v>0.7</v>
      </c>
      <c r="P116" s="8">
        <v>0.15</v>
      </c>
      <c r="Q116" s="9" t="s">
        <v>44</v>
      </c>
      <c r="V116" s="34"/>
    </row>
    <row r="117" spans="1:22" x14ac:dyDescent="0.2">
      <c r="A117" s="37"/>
      <c r="B117" s="37"/>
      <c r="C117" s="37"/>
      <c r="D117" s="37"/>
      <c r="M117" s="7" t="s">
        <v>170</v>
      </c>
      <c r="N117" s="8" t="s">
        <v>58</v>
      </c>
      <c r="O117" s="8">
        <v>0.7</v>
      </c>
      <c r="P117" s="8">
        <v>0.1</v>
      </c>
      <c r="Q117" s="9" t="s">
        <v>13</v>
      </c>
      <c r="V117" s="34"/>
    </row>
    <row r="118" spans="1:22" x14ac:dyDescent="0.2">
      <c r="A118" s="37"/>
      <c r="B118" s="37"/>
      <c r="C118" s="37"/>
      <c r="D118" s="37"/>
      <c r="M118" s="7" t="s">
        <v>171</v>
      </c>
      <c r="N118" s="8" t="s">
        <v>69</v>
      </c>
      <c r="O118" s="8">
        <v>1</v>
      </c>
      <c r="P118" s="8">
        <v>0.2</v>
      </c>
      <c r="Q118" s="9" t="s">
        <v>17</v>
      </c>
      <c r="V118" s="34"/>
    </row>
    <row r="119" spans="1:22" x14ac:dyDescent="0.2">
      <c r="A119" s="37"/>
      <c r="B119" s="37"/>
      <c r="C119" s="37"/>
      <c r="D119" s="37"/>
      <c r="M119" s="7" t="s">
        <v>172</v>
      </c>
      <c r="N119" s="8" t="s">
        <v>122</v>
      </c>
      <c r="O119" s="8">
        <v>1</v>
      </c>
      <c r="P119" s="8">
        <v>0.2</v>
      </c>
      <c r="Q119" s="9" t="s">
        <v>17</v>
      </c>
      <c r="V119" s="34"/>
    </row>
    <row r="120" spans="1:22" x14ac:dyDescent="0.2">
      <c r="A120" s="37"/>
      <c r="B120" s="37"/>
      <c r="C120" s="37"/>
      <c r="D120" s="37"/>
      <c r="M120" s="7" t="s">
        <v>173</v>
      </c>
      <c r="N120" s="134" t="s">
        <v>55</v>
      </c>
      <c r="O120" s="134">
        <v>0.7</v>
      </c>
      <c r="P120" s="134">
        <v>0.15</v>
      </c>
      <c r="Q120" s="135" t="s">
        <v>44</v>
      </c>
      <c r="V120" s="34"/>
    </row>
    <row r="121" spans="1:22" x14ac:dyDescent="0.2">
      <c r="A121" s="37"/>
      <c r="B121" s="37"/>
      <c r="C121" s="37"/>
      <c r="D121" s="37"/>
      <c r="M121" s="7" t="s">
        <v>174</v>
      </c>
      <c r="N121" s="134"/>
      <c r="O121" s="134"/>
      <c r="P121" s="134"/>
      <c r="Q121" s="135"/>
      <c r="V121" s="34"/>
    </row>
    <row r="122" spans="1:22" x14ac:dyDescent="0.2">
      <c r="A122" s="37"/>
      <c r="B122" s="37"/>
      <c r="C122" s="37"/>
      <c r="D122" s="37"/>
      <c r="M122" s="7" t="s">
        <v>175</v>
      </c>
      <c r="N122" s="8" t="s">
        <v>24</v>
      </c>
      <c r="O122" s="8">
        <v>0.7</v>
      </c>
      <c r="P122" s="8">
        <v>0.2</v>
      </c>
      <c r="Q122" s="9" t="s">
        <v>17</v>
      </c>
      <c r="V122" s="34"/>
    </row>
    <row r="123" spans="1:22" x14ac:dyDescent="0.2">
      <c r="A123" s="37"/>
      <c r="B123" s="37"/>
      <c r="C123" s="37"/>
      <c r="D123" s="37"/>
      <c r="M123" s="7" t="s">
        <v>176</v>
      </c>
      <c r="N123" s="8" t="s">
        <v>16</v>
      </c>
      <c r="O123" s="8">
        <v>0.7</v>
      </c>
      <c r="P123" s="8">
        <v>0.2</v>
      </c>
      <c r="Q123" s="9" t="s">
        <v>17</v>
      </c>
      <c r="V123" s="34"/>
    </row>
    <row r="124" spans="1:22" ht="15.75" x14ac:dyDescent="0.2">
      <c r="M124" s="7" t="s">
        <v>177</v>
      </c>
      <c r="N124" s="8" t="s">
        <v>16</v>
      </c>
      <c r="O124" s="8">
        <v>0.7</v>
      </c>
      <c r="P124" s="8">
        <v>0.2</v>
      </c>
      <c r="Q124" s="9" t="s">
        <v>17</v>
      </c>
      <c r="V124" s="34"/>
    </row>
    <row r="125" spans="1:22" ht="15.75" x14ac:dyDescent="0.2">
      <c r="M125" s="7" t="s">
        <v>178</v>
      </c>
      <c r="N125" s="8" t="s">
        <v>102</v>
      </c>
      <c r="O125" s="8">
        <v>0.7</v>
      </c>
      <c r="P125" s="8">
        <v>0.2</v>
      </c>
      <c r="Q125" s="9" t="s">
        <v>17</v>
      </c>
      <c r="V125" s="34"/>
    </row>
    <row r="126" spans="1:22" ht="15.75" x14ac:dyDescent="0.2">
      <c r="M126" s="7" t="s">
        <v>179</v>
      </c>
      <c r="N126" s="8" t="s">
        <v>63</v>
      </c>
      <c r="O126" s="8">
        <v>0.7</v>
      </c>
      <c r="P126" s="8">
        <v>0.1</v>
      </c>
      <c r="Q126" s="9" t="s">
        <v>13</v>
      </c>
      <c r="V126" s="34"/>
    </row>
    <row r="127" spans="1:22" ht="15.75" x14ac:dyDescent="0.2">
      <c r="M127" s="7" t="s">
        <v>180</v>
      </c>
      <c r="N127" s="8" t="s">
        <v>107</v>
      </c>
      <c r="O127" s="8">
        <v>0.7</v>
      </c>
      <c r="P127" s="8">
        <v>0.2</v>
      </c>
      <c r="Q127" s="9" t="s">
        <v>17</v>
      </c>
      <c r="V127" s="34"/>
    </row>
    <row r="128" spans="1:22" ht="15.75" x14ac:dyDescent="0.2">
      <c r="M128" s="7" t="s">
        <v>181</v>
      </c>
      <c r="N128" s="8" t="s">
        <v>103</v>
      </c>
      <c r="O128" s="8">
        <v>1</v>
      </c>
      <c r="P128" s="8">
        <v>0.3</v>
      </c>
      <c r="Q128" s="9" t="s">
        <v>36</v>
      </c>
      <c r="V128" s="34"/>
    </row>
    <row r="129" spans="13:22" ht="15.75" x14ac:dyDescent="0.2">
      <c r="M129" s="7" t="s">
        <v>182</v>
      </c>
      <c r="N129" s="8" t="s">
        <v>35</v>
      </c>
      <c r="O129" s="8">
        <v>1</v>
      </c>
      <c r="P129" s="8">
        <v>0.25</v>
      </c>
      <c r="Q129" s="9" t="s">
        <v>33</v>
      </c>
      <c r="V129" s="34"/>
    </row>
    <row r="130" spans="13:22" ht="15.75" x14ac:dyDescent="0.2">
      <c r="M130" s="7" t="s">
        <v>183</v>
      </c>
      <c r="N130" s="8" t="s">
        <v>184</v>
      </c>
      <c r="O130" s="8">
        <v>0.7</v>
      </c>
      <c r="P130" s="8">
        <v>0.3</v>
      </c>
      <c r="Q130" s="9" t="s">
        <v>36</v>
      </c>
      <c r="V130" s="34"/>
    </row>
    <row r="131" spans="13:22" ht="15.75" x14ac:dyDescent="0.2">
      <c r="M131" s="7" t="s">
        <v>185</v>
      </c>
      <c r="N131" s="8" t="s">
        <v>35</v>
      </c>
      <c r="O131" s="8">
        <v>1.6</v>
      </c>
      <c r="P131" s="8">
        <v>0.35</v>
      </c>
      <c r="Q131" s="9" t="s">
        <v>53</v>
      </c>
      <c r="V131" s="34"/>
    </row>
    <row r="132" spans="13:22" ht="15.75" x14ac:dyDescent="0.2">
      <c r="M132" s="7" t="s">
        <v>186</v>
      </c>
      <c r="N132" s="8" t="s">
        <v>61</v>
      </c>
      <c r="O132" s="8">
        <v>0.7</v>
      </c>
      <c r="P132" s="8">
        <v>0.2</v>
      </c>
      <c r="Q132" s="9" t="s">
        <v>17</v>
      </c>
      <c r="V132" s="34"/>
    </row>
    <row r="133" spans="13:22" ht="15.75" x14ac:dyDescent="0.2">
      <c r="M133" s="7" t="s">
        <v>187</v>
      </c>
      <c r="N133" s="8" t="s">
        <v>46</v>
      </c>
      <c r="O133" s="8">
        <v>0.7</v>
      </c>
      <c r="P133" s="8">
        <v>0.2</v>
      </c>
      <c r="Q133" s="9" t="s">
        <v>17</v>
      </c>
      <c r="V133" s="34"/>
    </row>
    <row r="134" spans="13:22" ht="15.75" x14ac:dyDescent="0.2">
      <c r="M134" s="7" t="s">
        <v>188</v>
      </c>
      <c r="N134" s="8" t="s">
        <v>20</v>
      </c>
      <c r="O134" s="8">
        <v>1</v>
      </c>
      <c r="P134" s="8">
        <v>0.4</v>
      </c>
      <c r="Q134" s="9" t="s">
        <v>21</v>
      </c>
      <c r="V134" s="34"/>
    </row>
    <row r="135" spans="13:22" ht="15.75" x14ac:dyDescent="0.2">
      <c r="M135" s="7" t="s">
        <v>189</v>
      </c>
      <c r="N135" s="8" t="s">
        <v>111</v>
      </c>
      <c r="O135" s="8">
        <v>1</v>
      </c>
      <c r="P135" s="8">
        <v>0.3</v>
      </c>
      <c r="Q135" s="9" t="s">
        <v>36</v>
      </c>
      <c r="V135" s="34"/>
    </row>
    <row r="136" spans="13:22" ht="15.75" x14ac:dyDescent="0.2">
      <c r="M136" s="7" t="s">
        <v>190</v>
      </c>
      <c r="N136" s="8" t="s">
        <v>107</v>
      </c>
      <c r="O136" s="8">
        <v>0.7</v>
      </c>
      <c r="P136" s="8">
        <v>0.15</v>
      </c>
      <c r="Q136" s="9" t="s">
        <v>44</v>
      </c>
      <c r="V136" s="34"/>
    </row>
    <row r="137" spans="13:22" ht="15.75" x14ac:dyDescent="0.2">
      <c r="M137" s="7" t="s">
        <v>87</v>
      </c>
      <c r="N137" s="8" t="s">
        <v>87</v>
      </c>
      <c r="O137" s="8">
        <v>1</v>
      </c>
      <c r="P137" s="8">
        <v>0.3</v>
      </c>
      <c r="Q137" s="9" t="s">
        <v>36</v>
      </c>
      <c r="V137" s="34"/>
    </row>
    <row r="138" spans="13:22" ht="15.75" x14ac:dyDescent="0.2">
      <c r="M138" s="7" t="s">
        <v>191</v>
      </c>
      <c r="N138" s="8" t="s">
        <v>184</v>
      </c>
      <c r="O138" s="8">
        <v>1</v>
      </c>
      <c r="P138" s="8">
        <v>0.3</v>
      </c>
      <c r="Q138" s="9" t="s">
        <v>36</v>
      </c>
      <c r="V138" s="34"/>
    </row>
    <row r="139" spans="13:22" ht="15.75" x14ac:dyDescent="0.2">
      <c r="M139" s="7" t="s">
        <v>192</v>
      </c>
      <c r="N139" s="8" t="s">
        <v>63</v>
      </c>
      <c r="O139" s="8">
        <v>0.7</v>
      </c>
      <c r="P139" s="8">
        <v>0.15</v>
      </c>
      <c r="Q139" s="9" t="s">
        <v>44</v>
      </c>
      <c r="V139" s="34"/>
    </row>
    <row r="140" spans="13:22" ht="15.75" x14ac:dyDescent="0.2">
      <c r="M140" s="7" t="s">
        <v>193</v>
      </c>
      <c r="N140" s="8" t="s">
        <v>40</v>
      </c>
      <c r="O140" s="8">
        <v>0.7</v>
      </c>
      <c r="P140" s="8">
        <v>0.1</v>
      </c>
      <c r="Q140" s="9" t="s">
        <v>13</v>
      </c>
      <c r="V140" s="34"/>
    </row>
    <row r="141" spans="13:22" ht="15.75" x14ac:dyDescent="0.2">
      <c r="M141" s="7" t="s">
        <v>194</v>
      </c>
      <c r="N141" s="8" t="s">
        <v>74</v>
      </c>
      <c r="O141" s="8">
        <v>0.7</v>
      </c>
      <c r="P141" s="8">
        <v>0.15</v>
      </c>
      <c r="Q141" s="9" t="s">
        <v>44</v>
      </c>
      <c r="V141" s="34"/>
    </row>
    <row r="142" spans="13:22" ht="15.75" x14ac:dyDescent="0.2">
      <c r="M142" s="7" t="s">
        <v>195</v>
      </c>
      <c r="N142" s="8" t="s">
        <v>130</v>
      </c>
      <c r="O142" s="8">
        <v>0.7</v>
      </c>
      <c r="P142" s="8">
        <v>0.1</v>
      </c>
      <c r="Q142" s="9" t="s">
        <v>13</v>
      </c>
      <c r="V142" s="34"/>
    </row>
    <row r="143" spans="13:22" ht="15.75" x14ac:dyDescent="0.2">
      <c r="M143" s="7" t="s">
        <v>196</v>
      </c>
      <c r="N143" s="8" t="s">
        <v>102</v>
      </c>
      <c r="O143" s="8">
        <v>0.7</v>
      </c>
      <c r="P143" s="8">
        <v>0.2</v>
      </c>
      <c r="Q143" s="9" t="s">
        <v>17</v>
      </c>
      <c r="V143" s="34"/>
    </row>
    <row r="144" spans="13:22" ht="15.75" x14ac:dyDescent="0.2">
      <c r="M144" s="7" t="s">
        <v>95</v>
      </c>
      <c r="N144" s="8" t="s">
        <v>95</v>
      </c>
      <c r="O144" s="8">
        <v>1</v>
      </c>
      <c r="P144" s="8">
        <v>0.25</v>
      </c>
      <c r="Q144" s="9" t="s">
        <v>33</v>
      </c>
      <c r="V144" s="34"/>
    </row>
    <row r="145" spans="13:22" ht="15.75" x14ac:dyDescent="0.2">
      <c r="M145" s="7" t="s">
        <v>197</v>
      </c>
      <c r="N145" s="8" t="s">
        <v>35</v>
      </c>
      <c r="O145" s="8">
        <v>1</v>
      </c>
      <c r="P145" s="8">
        <v>0.3</v>
      </c>
      <c r="Q145" s="9" t="s">
        <v>36</v>
      </c>
      <c r="V145" s="34"/>
    </row>
    <row r="146" spans="13:22" ht="15.75" x14ac:dyDescent="0.2">
      <c r="M146" s="7" t="s">
        <v>198</v>
      </c>
      <c r="N146" s="8" t="s">
        <v>41</v>
      </c>
      <c r="O146" s="8">
        <v>0.7</v>
      </c>
      <c r="P146" s="8">
        <v>0.1</v>
      </c>
      <c r="Q146" s="9" t="s">
        <v>13</v>
      </c>
      <c r="V146" s="34"/>
    </row>
    <row r="147" spans="13:22" ht="15.75" x14ac:dyDescent="0.2">
      <c r="M147" s="7" t="s">
        <v>199</v>
      </c>
      <c r="N147" s="8" t="s">
        <v>107</v>
      </c>
      <c r="O147" s="8">
        <v>0.7</v>
      </c>
      <c r="P147" s="8">
        <v>0.15</v>
      </c>
      <c r="Q147" s="9" t="s">
        <v>44</v>
      </c>
      <c r="V147" s="34"/>
    </row>
    <row r="148" spans="13:22" ht="15.75" x14ac:dyDescent="0.2">
      <c r="M148" s="7" t="s">
        <v>200</v>
      </c>
      <c r="N148" s="8" t="s">
        <v>40</v>
      </c>
      <c r="O148" s="8">
        <v>0.7</v>
      </c>
      <c r="P148" s="8">
        <v>0.1</v>
      </c>
      <c r="Q148" s="9" t="s">
        <v>13</v>
      </c>
      <c r="V148" s="34"/>
    </row>
    <row r="149" spans="13:22" ht="15.75" x14ac:dyDescent="0.2">
      <c r="M149" s="7" t="s">
        <v>201</v>
      </c>
      <c r="N149" s="8" t="s">
        <v>155</v>
      </c>
      <c r="O149" s="8">
        <v>0.7</v>
      </c>
      <c r="P149" s="8">
        <v>0.2</v>
      </c>
      <c r="Q149" s="9" t="s">
        <v>17</v>
      </c>
      <c r="V149" s="34"/>
    </row>
    <row r="150" spans="13:22" ht="15.75" x14ac:dyDescent="0.2">
      <c r="M150" s="7" t="s">
        <v>202</v>
      </c>
      <c r="N150" s="8" t="s">
        <v>16</v>
      </c>
      <c r="O150" s="8">
        <v>1</v>
      </c>
      <c r="P150" s="8">
        <v>0.25</v>
      </c>
      <c r="Q150" s="9" t="s">
        <v>33</v>
      </c>
      <c r="V150" s="34"/>
    </row>
    <row r="151" spans="13:22" ht="15.75" x14ac:dyDescent="0.2">
      <c r="M151" s="7" t="s">
        <v>203</v>
      </c>
      <c r="N151" s="8" t="s">
        <v>30</v>
      </c>
      <c r="O151" s="8">
        <v>0.7</v>
      </c>
      <c r="P151" s="8">
        <v>0.1</v>
      </c>
      <c r="Q151" s="9" t="s">
        <v>13</v>
      </c>
      <c r="V151" s="34"/>
    </row>
    <row r="152" spans="13:22" ht="15.75" x14ac:dyDescent="0.2">
      <c r="M152" s="7" t="s">
        <v>204</v>
      </c>
      <c r="N152" s="8" t="s">
        <v>115</v>
      </c>
      <c r="O152" s="8">
        <v>0.7</v>
      </c>
      <c r="P152" s="8">
        <v>0.2</v>
      </c>
      <c r="Q152" s="9" t="s">
        <v>17</v>
      </c>
      <c r="V152" s="34"/>
    </row>
    <row r="153" spans="13:22" ht="15.75" x14ac:dyDescent="0.2">
      <c r="M153" s="7" t="s">
        <v>205</v>
      </c>
      <c r="N153" s="8" t="s">
        <v>130</v>
      </c>
      <c r="O153" s="8">
        <v>0.7</v>
      </c>
      <c r="P153" s="8">
        <v>0.1</v>
      </c>
      <c r="Q153" s="9" t="s">
        <v>13</v>
      </c>
      <c r="V153" s="34"/>
    </row>
    <row r="154" spans="13:22" ht="15.75" x14ac:dyDescent="0.2">
      <c r="M154" s="7" t="s">
        <v>206</v>
      </c>
      <c r="N154" s="8" t="s">
        <v>40</v>
      </c>
      <c r="O154" s="8">
        <v>0.7</v>
      </c>
      <c r="P154" s="8">
        <v>0.1</v>
      </c>
      <c r="Q154" s="9" t="s">
        <v>13</v>
      </c>
      <c r="V154" s="34"/>
    </row>
    <row r="155" spans="13:22" ht="15.75" x14ac:dyDescent="0.2">
      <c r="M155" s="7" t="s">
        <v>207</v>
      </c>
      <c r="N155" s="8" t="s">
        <v>80</v>
      </c>
      <c r="O155" s="8">
        <v>0.7</v>
      </c>
      <c r="P155" s="8">
        <v>0.25</v>
      </c>
      <c r="Q155" s="9" t="s">
        <v>33</v>
      </c>
      <c r="V155" s="34"/>
    </row>
    <row r="156" spans="13:22" ht="15.75" x14ac:dyDescent="0.2">
      <c r="M156" s="7" t="s">
        <v>208</v>
      </c>
      <c r="N156" s="8" t="s">
        <v>103</v>
      </c>
      <c r="O156" s="8">
        <v>1</v>
      </c>
      <c r="P156" s="8">
        <v>0.3</v>
      </c>
      <c r="Q156" s="9" t="s">
        <v>36</v>
      </c>
      <c r="V156" s="34"/>
    </row>
    <row r="157" spans="13:22" ht="15.75" x14ac:dyDescent="0.2">
      <c r="M157" s="7" t="s">
        <v>155</v>
      </c>
      <c r="N157" s="8" t="s">
        <v>155</v>
      </c>
      <c r="O157" s="8">
        <v>0.7</v>
      </c>
      <c r="P157" s="8">
        <v>0.25</v>
      </c>
      <c r="Q157" s="9" t="s">
        <v>33</v>
      </c>
      <c r="V157" s="34"/>
    </row>
    <row r="158" spans="13:22" ht="15.75" x14ac:dyDescent="0.2">
      <c r="M158" s="7" t="s">
        <v>209</v>
      </c>
      <c r="N158" s="8" t="s">
        <v>210</v>
      </c>
      <c r="O158" s="8">
        <v>0.7</v>
      </c>
      <c r="P158" s="8">
        <v>0.15</v>
      </c>
      <c r="Q158" s="9" t="s">
        <v>44</v>
      </c>
      <c r="V158" s="34"/>
    </row>
    <row r="159" spans="13:22" ht="15.75" x14ac:dyDescent="0.2">
      <c r="M159" s="7" t="s">
        <v>211</v>
      </c>
      <c r="N159" s="8" t="s">
        <v>41</v>
      </c>
      <c r="O159" s="8">
        <v>0.7</v>
      </c>
      <c r="P159" s="8">
        <v>0.1</v>
      </c>
      <c r="Q159" s="9" t="s">
        <v>13</v>
      </c>
      <c r="V159" s="34"/>
    </row>
    <row r="160" spans="13:22" ht="15.75" x14ac:dyDescent="0.2">
      <c r="M160" s="7" t="s">
        <v>212</v>
      </c>
      <c r="N160" s="8" t="s">
        <v>51</v>
      </c>
      <c r="O160" s="8">
        <v>0.7</v>
      </c>
      <c r="P160" s="8">
        <v>0.25</v>
      </c>
      <c r="Q160" s="9" t="s">
        <v>33</v>
      </c>
      <c r="V160" s="34"/>
    </row>
    <row r="161" spans="13:22" ht="15.75" x14ac:dyDescent="0.2">
      <c r="M161" s="7" t="s">
        <v>213</v>
      </c>
      <c r="N161" s="8" t="s">
        <v>103</v>
      </c>
      <c r="O161" s="8">
        <v>1</v>
      </c>
      <c r="P161" s="8">
        <v>0.3</v>
      </c>
      <c r="Q161" s="9" t="s">
        <v>36</v>
      </c>
      <c r="V161" s="34"/>
    </row>
    <row r="162" spans="13:22" ht="31.5" x14ac:dyDescent="0.2">
      <c r="M162" s="7" t="s">
        <v>214</v>
      </c>
      <c r="N162" s="8" t="s">
        <v>65</v>
      </c>
      <c r="O162" s="8">
        <v>0.7</v>
      </c>
      <c r="P162" s="8">
        <v>0.25</v>
      </c>
      <c r="Q162" s="9" t="s">
        <v>33</v>
      </c>
      <c r="V162" s="34"/>
    </row>
    <row r="163" spans="13:22" ht="15.75" x14ac:dyDescent="0.2">
      <c r="M163" s="7" t="s">
        <v>215</v>
      </c>
      <c r="N163" s="8" t="s">
        <v>63</v>
      </c>
      <c r="O163" s="8">
        <v>0.7</v>
      </c>
      <c r="P163" s="8">
        <v>0.2</v>
      </c>
      <c r="Q163" s="9" t="s">
        <v>17</v>
      </c>
      <c r="V163" s="34"/>
    </row>
    <row r="164" spans="13:22" ht="15.75" x14ac:dyDescent="0.2">
      <c r="M164" s="7" t="s">
        <v>216</v>
      </c>
      <c r="N164" s="8" t="s">
        <v>138</v>
      </c>
      <c r="O164" s="8">
        <v>0.7</v>
      </c>
      <c r="P164" s="8">
        <v>0.1</v>
      </c>
      <c r="Q164" s="9" t="s">
        <v>13</v>
      </c>
      <c r="V164" s="34"/>
    </row>
    <row r="165" spans="13:22" ht="15.75" x14ac:dyDescent="0.2">
      <c r="M165" s="7" t="s">
        <v>217</v>
      </c>
      <c r="N165" s="8" t="s">
        <v>51</v>
      </c>
      <c r="O165" s="8">
        <v>0.7</v>
      </c>
      <c r="P165" s="8">
        <v>0.2</v>
      </c>
      <c r="Q165" s="9" t="s">
        <v>17</v>
      </c>
      <c r="V165" s="34"/>
    </row>
    <row r="166" spans="13:22" ht="15.75" x14ac:dyDescent="0.2">
      <c r="M166" s="7" t="s">
        <v>218</v>
      </c>
      <c r="N166" s="8" t="s">
        <v>111</v>
      </c>
      <c r="O166" s="8">
        <v>1</v>
      </c>
      <c r="P166" s="8">
        <v>0.3</v>
      </c>
      <c r="Q166" s="9" t="s">
        <v>36</v>
      </c>
      <c r="V166" s="34"/>
    </row>
    <row r="167" spans="13:22" ht="15.75" x14ac:dyDescent="0.2">
      <c r="M167" s="7" t="s">
        <v>219</v>
      </c>
      <c r="N167" s="8" t="s">
        <v>41</v>
      </c>
      <c r="O167" s="8">
        <v>0.7</v>
      </c>
      <c r="P167" s="8">
        <v>0.15</v>
      </c>
      <c r="Q167" s="9" t="s">
        <v>44</v>
      </c>
      <c r="V167" s="34"/>
    </row>
    <row r="168" spans="13:22" ht="15.75" x14ac:dyDescent="0.2">
      <c r="M168" s="7" t="s">
        <v>220</v>
      </c>
      <c r="N168" s="8" t="s">
        <v>107</v>
      </c>
      <c r="O168" s="8">
        <v>0.7</v>
      </c>
      <c r="P168" s="8">
        <v>0.2</v>
      </c>
      <c r="Q168" s="9" t="s">
        <v>17</v>
      </c>
      <c r="V168" s="34"/>
    </row>
    <row r="169" spans="13:22" ht="15.75" x14ac:dyDescent="0.2">
      <c r="M169" s="7" t="s">
        <v>221</v>
      </c>
      <c r="N169" s="8" t="s">
        <v>43</v>
      </c>
      <c r="O169" s="8">
        <v>0.7</v>
      </c>
      <c r="P169" s="8">
        <v>0.15</v>
      </c>
      <c r="Q169" s="9" t="s">
        <v>44</v>
      </c>
      <c r="V169" s="34"/>
    </row>
    <row r="170" spans="13:22" ht="15.75" x14ac:dyDescent="0.2">
      <c r="M170" s="7" t="s">
        <v>222</v>
      </c>
      <c r="N170" s="8" t="s">
        <v>210</v>
      </c>
      <c r="O170" s="8">
        <v>0.7</v>
      </c>
      <c r="P170" s="8">
        <v>0.15</v>
      </c>
      <c r="Q170" s="9" t="s">
        <v>44</v>
      </c>
      <c r="V170" s="34"/>
    </row>
    <row r="171" spans="13:22" ht="15.75" x14ac:dyDescent="0.2">
      <c r="M171" s="7" t="s">
        <v>223</v>
      </c>
      <c r="N171" s="8" t="s">
        <v>63</v>
      </c>
      <c r="O171" s="8">
        <v>0.7</v>
      </c>
      <c r="P171" s="8">
        <v>0.15</v>
      </c>
      <c r="Q171" s="9" t="s">
        <v>44</v>
      </c>
      <c r="V171" s="34"/>
    </row>
    <row r="172" spans="13:22" ht="15.75" x14ac:dyDescent="0.2">
      <c r="M172" s="7" t="s">
        <v>224</v>
      </c>
      <c r="N172" s="8" t="s">
        <v>40</v>
      </c>
      <c r="O172" s="8">
        <v>0.7</v>
      </c>
      <c r="P172" s="8">
        <v>0.1</v>
      </c>
      <c r="Q172" s="9" t="s">
        <v>13</v>
      </c>
      <c r="V172" s="34"/>
    </row>
    <row r="173" spans="13:22" ht="15.75" x14ac:dyDescent="0.2">
      <c r="M173" s="7" t="s">
        <v>225</v>
      </c>
      <c r="N173" s="8" t="s">
        <v>16</v>
      </c>
      <c r="O173" s="8">
        <v>0.7</v>
      </c>
      <c r="P173" s="8">
        <v>0.2</v>
      </c>
      <c r="Q173" s="9" t="s">
        <v>17</v>
      </c>
      <c r="V173" s="34"/>
    </row>
    <row r="174" spans="13:22" ht="15.75" x14ac:dyDescent="0.2">
      <c r="M174" s="7" t="s">
        <v>226</v>
      </c>
      <c r="N174" s="8" t="s">
        <v>30</v>
      </c>
      <c r="O174" s="8">
        <v>0.7</v>
      </c>
      <c r="P174" s="8">
        <v>0.15</v>
      </c>
      <c r="Q174" s="9" t="s">
        <v>44</v>
      </c>
      <c r="V174" s="34"/>
    </row>
    <row r="175" spans="13:22" ht="15.75" x14ac:dyDescent="0.2">
      <c r="M175" s="7" t="s">
        <v>227</v>
      </c>
      <c r="N175" s="8" t="s">
        <v>51</v>
      </c>
      <c r="O175" s="8">
        <v>0.1</v>
      </c>
      <c r="P175" s="8">
        <v>0.25</v>
      </c>
      <c r="Q175" s="9" t="s">
        <v>33</v>
      </c>
      <c r="V175" s="34"/>
    </row>
    <row r="176" spans="13:22" ht="15.75" x14ac:dyDescent="0.2">
      <c r="M176" s="7" t="s">
        <v>228</v>
      </c>
      <c r="N176" s="8" t="s">
        <v>101</v>
      </c>
      <c r="O176" s="8">
        <v>1.6</v>
      </c>
      <c r="P176" s="8">
        <v>0.3</v>
      </c>
      <c r="Q176" s="9" t="s">
        <v>36</v>
      </c>
      <c r="V176" s="34"/>
    </row>
    <row r="177" spans="13:22" ht="15.75" x14ac:dyDescent="0.2">
      <c r="M177" s="7" t="s">
        <v>229</v>
      </c>
      <c r="N177" s="8" t="s">
        <v>20</v>
      </c>
      <c r="O177" s="8">
        <v>1</v>
      </c>
      <c r="P177" s="8">
        <v>0.4</v>
      </c>
      <c r="Q177" s="9" t="s">
        <v>21</v>
      </c>
      <c r="V177" s="34"/>
    </row>
    <row r="178" spans="13:22" ht="15.75" x14ac:dyDescent="0.2">
      <c r="M178" s="7" t="s">
        <v>230</v>
      </c>
      <c r="N178" s="8" t="s">
        <v>16</v>
      </c>
      <c r="O178" s="8">
        <v>0.7</v>
      </c>
      <c r="P178" s="8">
        <v>0.2</v>
      </c>
      <c r="Q178" s="9" t="s">
        <v>17</v>
      </c>
      <c r="V178" s="34"/>
    </row>
    <row r="179" spans="13:22" ht="15.75" x14ac:dyDescent="0.2">
      <c r="M179" s="7" t="s">
        <v>231</v>
      </c>
      <c r="N179" s="8" t="s">
        <v>24</v>
      </c>
      <c r="O179" s="8">
        <v>0.7</v>
      </c>
      <c r="P179" s="8">
        <v>0.2</v>
      </c>
      <c r="Q179" s="9" t="s">
        <v>17</v>
      </c>
      <c r="V179" s="34"/>
    </row>
    <row r="180" spans="13:22" ht="15.75" x14ac:dyDescent="0.2">
      <c r="M180" s="7" t="s">
        <v>232</v>
      </c>
      <c r="N180" s="8" t="s">
        <v>74</v>
      </c>
      <c r="O180" s="8">
        <v>0.7</v>
      </c>
      <c r="P180" s="8">
        <v>0.2</v>
      </c>
      <c r="Q180" s="9" t="s">
        <v>17</v>
      </c>
      <c r="V180" s="34"/>
    </row>
    <row r="181" spans="13:22" ht="31.5" x14ac:dyDescent="0.2">
      <c r="M181" s="7" t="s">
        <v>233</v>
      </c>
      <c r="N181" s="8" t="s">
        <v>210</v>
      </c>
      <c r="O181" s="8">
        <v>0.7</v>
      </c>
      <c r="P181" s="8">
        <v>0.15</v>
      </c>
      <c r="Q181" s="9" t="s">
        <v>44</v>
      </c>
      <c r="V181" s="34"/>
    </row>
    <row r="182" spans="13:22" ht="31.5" x14ac:dyDescent="0.2">
      <c r="M182" s="7" t="s">
        <v>234</v>
      </c>
      <c r="N182" s="8" t="s">
        <v>24</v>
      </c>
      <c r="O182" s="8">
        <v>0.7</v>
      </c>
      <c r="P182" s="8">
        <v>0.15</v>
      </c>
      <c r="Q182" s="9" t="s">
        <v>44</v>
      </c>
      <c r="V182" s="34"/>
    </row>
    <row r="183" spans="13:22" ht="15.75" x14ac:dyDescent="0.2">
      <c r="M183" s="7" t="s">
        <v>235</v>
      </c>
      <c r="N183" s="8" t="s">
        <v>95</v>
      </c>
      <c r="O183" s="8">
        <v>1.6</v>
      </c>
      <c r="P183" s="8">
        <v>0.3</v>
      </c>
      <c r="Q183" s="9" t="s">
        <v>36</v>
      </c>
      <c r="V183" s="34"/>
    </row>
    <row r="184" spans="13:22" ht="15.75" x14ac:dyDescent="0.2">
      <c r="M184" s="7" t="s">
        <v>236</v>
      </c>
      <c r="N184" s="8" t="s">
        <v>107</v>
      </c>
      <c r="O184" s="8">
        <v>0.7</v>
      </c>
      <c r="P184" s="8">
        <v>0.15</v>
      </c>
      <c r="Q184" s="9" t="s">
        <v>44</v>
      </c>
      <c r="V184" s="34"/>
    </row>
    <row r="185" spans="13:22" ht="15.75" x14ac:dyDescent="0.2">
      <c r="M185" s="7" t="s">
        <v>237</v>
      </c>
      <c r="N185" s="8" t="s">
        <v>49</v>
      </c>
      <c r="O185" s="8">
        <v>1.6</v>
      </c>
      <c r="P185" s="8">
        <v>0.4</v>
      </c>
      <c r="Q185" s="9" t="s">
        <v>21</v>
      </c>
      <c r="V185" s="34"/>
    </row>
    <row r="186" spans="13:22" ht="15.75" x14ac:dyDescent="0.2">
      <c r="M186" s="7" t="s">
        <v>238</v>
      </c>
      <c r="N186" s="8" t="s">
        <v>52</v>
      </c>
      <c r="O186" s="8">
        <v>0.7</v>
      </c>
      <c r="P186" s="8">
        <v>0.35</v>
      </c>
      <c r="Q186" s="9" t="s">
        <v>53</v>
      </c>
      <c r="V186" s="34"/>
    </row>
    <row r="187" spans="13:22" ht="31.5" x14ac:dyDescent="0.2">
      <c r="M187" s="7" t="s">
        <v>239</v>
      </c>
      <c r="N187" s="8" t="s">
        <v>38</v>
      </c>
      <c r="O187" s="8">
        <v>0.7</v>
      </c>
      <c r="P187" s="8">
        <v>0.25</v>
      </c>
      <c r="Q187" s="9" t="s">
        <v>33</v>
      </c>
      <c r="V187" s="34"/>
    </row>
    <row r="188" spans="13:22" ht="15.75" x14ac:dyDescent="0.2">
      <c r="M188" s="7" t="s">
        <v>240</v>
      </c>
      <c r="N188" s="8" t="s">
        <v>41</v>
      </c>
      <c r="O188" s="8">
        <v>0.7</v>
      </c>
      <c r="P188" s="8">
        <v>0.1</v>
      </c>
      <c r="Q188" s="9" t="s">
        <v>13</v>
      </c>
      <c r="V188" s="34"/>
    </row>
    <row r="189" spans="13:22" ht="15.75" x14ac:dyDescent="0.2">
      <c r="M189" s="7" t="s">
        <v>241</v>
      </c>
      <c r="N189" s="8" t="s">
        <v>184</v>
      </c>
      <c r="O189" s="8">
        <v>0.7</v>
      </c>
      <c r="P189" s="8">
        <v>0.35</v>
      </c>
      <c r="Q189" s="9" t="s">
        <v>53</v>
      </c>
      <c r="V189" s="34"/>
    </row>
    <row r="190" spans="13:22" ht="15.75" x14ac:dyDescent="0.2">
      <c r="M190" s="7" t="s">
        <v>242</v>
      </c>
      <c r="N190" s="8" t="s">
        <v>115</v>
      </c>
      <c r="O190" s="8">
        <v>0.7</v>
      </c>
      <c r="P190" s="8">
        <v>0.15</v>
      </c>
      <c r="Q190" s="9" t="s">
        <v>44</v>
      </c>
      <c r="V190" s="34"/>
    </row>
    <row r="191" spans="13:22" ht="15.75" x14ac:dyDescent="0.2">
      <c r="M191" s="7" t="s">
        <v>243</v>
      </c>
      <c r="N191" s="8" t="s">
        <v>80</v>
      </c>
      <c r="O191" s="8">
        <v>0.7</v>
      </c>
      <c r="P191" s="8">
        <v>0.3</v>
      </c>
      <c r="Q191" s="9" t="s">
        <v>36</v>
      </c>
      <c r="V191" s="34"/>
    </row>
    <row r="192" spans="13:22" ht="15.75" x14ac:dyDescent="0.2">
      <c r="M192" s="7" t="s">
        <v>244</v>
      </c>
      <c r="N192" s="8" t="s">
        <v>41</v>
      </c>
      <c r="O192" s="8">
        <v>0.7</v>
      </c>
      <c r="P192" s="8">
        <v>0.2</v>
      </c>
      <c r="Q192" s="9" t="s">
        <v>17</v>
      </c>
      <c r="V192" s="34"/>
    </row>
    <row r="193" spans="13:22" ht="31.5" x14ac:dyDescent="0.2">
      <c r="M193" s="7" t="s">
        <v>245</v>
      </c>
      <c r="N193" s="8" t="s">
        <v>83</v>
      </c>
      <c r="O193" s="8">
        <v>0.7</v>
      </c>
      <c r="P193" s="8">
        <v>0.1</v>
      </c>
      <c r="Q193" s="9" t="s">
        <v>13</v>
      </c>
      <c r="V193" s="34"/>
    </row>
    <row r="194" spans="13:22" ht="15.75" x14ac:dyDescent="0.2">
      <c r="M194" s="7" t="s">
        <v>246</v>
      </c>
      <c r="N194" s="8" t="s">
        <v>16</v>
      </c>
      <c r="O194" s="8">
        <v>0.7</v>
      </c>
      <c r="P194" s="8">
        <v>0.2</v>
      </c>
      <c r="Q194" s="9" t="s">
        <v>17</v>
      </c>
      <c r="V194" s="34"/>
    </row>
    <row r="195" spans="13:22" ht="15.75" x14ac:dyDescent="0.2">
      <c r="M195" s="7" t="s">
        <v>247</v>
      </c>
      <c r="N195" s="8" t="s">
        <v>80</v>
      </c>
      <c r="O195" s="8">
        <v>0.7</v>
      </c>
      <c r="P195" s="8">
        <v>0.3</v>
      </c>
      <c r="Q195" s="9" t="s">
        <v>36</v>
      </c>
      <c r="V195" s="34"/>
    </row>
    <row r="196" spans="13:22" ht="15.75" x14ac:dyDescent="0.2">
      <c r="M196" s="7" t="s">
        <v>248</v>
      </c>
      <c r="N196" s="8" t="s">
        <v>43</v>
      </c>
      <c r="O196" s="8">
        <v>0.7</v>
      </c>
      <c r="P196" s="8">
        <v>0.15</v>
      </c>
      <c r="Q196" s="9" t="s">
        <v>44</v>
      </c>
      <c r="V196" s="34"/>
    </row>
    <row r="197" spans="13:22" ht="15.75" x14ac:dyDescent="0.2">
      <c r="M197" s="7" t="s">
        <v>249</v>
      </c>
      <c r="N197" s="8" t="s">
        <v>16</v>
      </c>
      <c r="O197" s="8">
        <v>0.7</v>
      </c>
      <c r="P197" s="8">
        <v>0.2</v>
      </c>
      <c r="Q197" s="9" t="s">
        <v>17</v>
      </c>
      <c r="V197" s="34"/>
    </row>
    <row r="198" spans="13:22" ht="15.75" x14ac:dyDescent="0.2">
      <c r="M198" s="7" t="s">
        <v>250</v>
      </c>
      <c r="N198" s="8" t="s">
        <v>117</v>
      </c>
      <c r="O198" s="8">
        <v>1.6</v>
      </c>
      <c r="P198" s="8">
        <v>0.4</v>
      </c>
      <c r="Q198" s="9" t="s">
        <v>21</v>
      </c>
      <c r="V198" s="34"/>
    </row>
    <row r="199" spans="13:22" ht="15.75" x14ac:dyDescent="0.2">
      <c r="M199" s="7" t="s">
        <v>251</v>
      </c>
      <c r="N199" s="8" t="s">
        <v>115</v>
      </c>
      <c r="O199" s="8">
        <v>0.7</v>
      </c>
      <c r="P199" s="8">
        <v>0.15</v>
      </c>
      <c r="Q199" s="9" t="s">
        <v>44</v>
      </c>
      <c r="V199" s="34"/>
    </row>
    <row r="200" spans="13:22" ht="15.75" x14ac:dyDescent="0.2">
      <c r="M200" s="7" t="s">
        <v>252</v>
      </c>
      <c r="N200" s="8" t="s">
        <v>30</v>
      </c>
      <c r="O200" s="8">
        <v>0.7</v>
      </c>
      <c r="P200" s="8">
        <v>0.1</v>
      </c>
      <c r="Q200" s="9" t="s">
        <v>13</v>
      </c>
      <c r="V200" s="34"/>
    </row>
    <row r="201" spans="13:22" ht="15.75" x14ac:dyDescent="0.2">
      <c r="M201" s="7" t="s">
        <v>253</v>
      </c>
      <c r="N201" s="8" t="s">
        <v>12</v>
      </c>
      <c r="O201" s="8">
        <v>0.7</v>
      </c>
      <c r="P201" s="8">
        <v>0.1</v>
      </c>
      <c r="Q201" s="9" t="s">
        <v>13</v>
      </c>
      <c r="V201" s="34"/>
    </row>
    <row r="202" spans="13:22" ht="15.75" x14ac:dyDescent="0.2">
      <c r="M202" s="7" t="s">
        <v>254</v>
      </c>
      <c r="N202" s="8" t="s">
        <v>24</v>
      </c>
      <c r="O202" s="8">
        <v>0.7</v>
      </c>
      <c r="P202" s="8">
        <v>0.2</v>
      </c>
      <c r="Q202" s="9" t="s">
        <v>17</v>
      </c>
      <c r="V202" s="34"/>
    </row>
    <row r="203" spans="13:22" ht="15.75" x14ac:dyDescent="0.2">
      <c r="M203" s="7" t="s">
        <v>255</v>
      </c>
      <c r="N203" s="8" t="s">
        <v>69</v>
      </c>
      <c r="O203" s="8">
        <v>0.7</v>
      </c>
      <c r="P203" s="8">
        <v>0.25</v>
      </c>
      <c r="Q203" s="9" t="s">
        <v>33</v>
      </c>
      <c r="V203" s="34"/>
    </row>
    <row r="204" spans="13:22" ht="15.75" x14ac:dyDescent="0.2">
      <c r="M204" s="7" t="s">
        <v>256</v>
      </c>
      <c r="N204" s="8" t="s">
        <v>20</v>
      </c>
      <c r="O204" s="8">
        <v>1</v>
      </c>
      <c r="P204" s="8">
        <v>0.4</v>
      </c>
      <c r="Q204" s="9" t="s">
        <v>21</v>
      </c>
      <c r="V204" s="34"/>
    </row>
    <row r="205" spans="13:22" ht="31.5" x14ac:dyDescent="0.2">
      <c r="M205" s="7" t="s">
        <v>257</v>
      </c>
      <c r="N205" s="8" t="s">
        <v>74</v>
      </c>
      <c r="O205" s="8">
        <v>0.7</v>
      </c>
      <c r="P205" s="8">
        <v>0.15</v>
      </c>
      <c r="Q205" s="9" t="s">
        <v>44</v>
      </c>
      <c r="V205" s="34"/>
    </row>
    <row r="206" spans="13:22" ht="15.75" x14ac:dyDescent="0.2">
      <c r="M206" s="7" t="s">
        <v>258</v>
      </c>
      <c r="N206" s="8" t="s">
        <v>111</v>
      </c>
      <c r="O206" s="8">
        <v>1</v>
      </c>
      <c r="P206" s="8">
        <v>0.25</v>
      </c>
      <c r="Q206" s="9" t="s">
        <v>33</v>
      </c>
      <c r="V206" s="34"/>
    </row>
    <row r="207" spans="13:22" ht="15.75" x14ac:dyDescent="0.2">
      <c r="M207" s="7" t="s">
        <v>259</v>
      </c>
      <c r="N207" s="8" t="s">
        <v>52</v>
      </c>
      <c r="O207" s="8">
        <v>0.7</v>
      </c>
      <c r="P207" s="8">
        <v>0.35</v>
      </c>
      <c r="Q207" s="9" t="s">
        <v>53</v>
      </c>
      <c r="V207" s="34"/>
    </row>
    <row r="208" spans="13:22" ht="15.75" x14ac:dyDescent="0.2">
      <c r="M208" s="7" t="s">
        <v>260</v>
      </c>
      <c r="N208" s="8" t="s">
        <v>30</v>
      </c>
      <c r="O208" s="8">
        <v>0.7</v>
      </c>
      <c r="P208" s="8">
        <v>0.15</v>
      </c>
      <c r="Q208" s="9" t="s">
        <v>44</v>
      </c>
      <c r="V208" s="34"/>
    </row>
    <row r="209" spans="13:22" ht="31.5" x14ac:dyDescent="0.2">
      <c r="M209" s="7" t="s">
        <v>261</v>
      </c>
      <c r="N209" s="8" t="s">
        <v>38</v>
      </c>
      <c r="O209" s="8">
        <v>0.7</v>
      </c>
      <c r="P209" s="8">
        <v>0.2</v>
      </c>
      <c r="Q209" s="9" t="s">
        <v>17</v>
      </c>
      <c r="V209" s="34"/>
    </row>
    <row r="210" spans="13:22" ht="15.75" x14ac:dyDescent="0.2">
      <c r="M210" s="7" t="s">
        <v>262</v>
      </c>
      <c r="N210" s="8" t="s">
        <v>40</v>
      </c>
      <c r="O210" s="8">
        <v>0.7</v>
      </c>
      <c r="P210" s="8">
        <v>0.1</v>
      </c>
      <c r="Q210" s="9" t="s">
        <v>13</v>
      </c>
      <c r="V210" s="34"/>
    </row>
    <row r="211" spans="13:22" ht="15.75" x14ac:dyDescent="0.2">
      <c r="M211" s="7" t="s">
        <v>263</v>
      </c>
      <c r="N211" s="8" t="s">
        <v>55</v>
      </c>
      <c r="O211" s="8">
        <v>0.7</v>
      </c>
      <c r="P211" s="8">
        <v>0.2</v>
      </c>
      <c r="Q211" s="9" t="s">
        <v>17</v>
      </c>
      <c r="V211" s="34"/>
    </row>
    <row r="212" spans="13:22" ht="15.75" x14ac:dyDescent="0.2">
      <c r="M212" s="7" t="s">
        <v>264</v>
      </c>
      <c r="N212" s="8" t="s">
        <v>101</v>
      </c>
      <c r="O212" s="8">
        <v>1.6</v>
      </c>
      <c r="P212" s="8">
        <v>0.3</v>
      </c>
      <c r="Q212" s="9" t="s">
        <v>36</v>
      </c>
      <c r="V212" s="34"/>
    </row>
    <row r="213" spans="13:22" ht="31.5" x14ac:dyDescent="0.2">
      <c r="M213" s="7" t="s">
        <v>265</v>
      </c>
      <c r="N213" s="8" t="s">
        <v>38</v>
      </c>
      <c r="O213" s="8">
        <v>0.7</v>
      </c>
      <c r="P213" s="8">
        <v>0.1</v>
      </c>
      <c r="Q213" s="9" t="s">
        <v>13</v>
      </c>
      <c r="V213" s="34"/>
    </row>
    <row r="214" spans="13:22" ht="15.75" x14ac:dyDescent="0.2">
      <c r="M214" s="7" t="s">
        <v>266</v>
      </c>
      <c r="N214" s="8" t="s">
        <v>16</v>
      </c>
      <c r="O214" s="8">
        <v>0.7</v>
      </c>
      <c r="P214" s="8">
        <v>0.2</v>
      </c>
      <c r="Q214" s="9" t="s">
        <v>17</v>
      </c>
      <c r="V214" s="34"/>
    </row>
    <row r="215" spans="13:22" ht="15.75" x14ac:dyDescent="0.2">
      <c r="M215" s="7" t="s">
        <v>267</v>
      </c>
      <c r="N215" s="8" t="s">
        <v>20</v>
      </c>
      <c r="O215" s="8">
        <v>1</v>
      </c>
      <c r="P215" s="8">
        <v>0.4</v>
      </c>
      <c r="Q215" s="9" t="s">
        <v>21</v>
      </c>
      <c r="V215" s="34"/>
    </row>
    <row r="216" spans="13:22" ht="15.75" x14ac:dyDescent="0.2">
      <c r="M216" s="7" t="s">
        <v>268</v>
      </c>
      <c r="N216" s="8" t="s">
        <v>101</v>
      </c>
      <c r="O216" s="8">
        <v>1.6</v>
      </c>
      <c r="P216" s="8">
        <v>0.3</v>
      </c>
      <c r="Q216" s="9" t="s">
        <v>36</v>
      </c>
      <c r="V216" s="34"/>
    </row>
    <row r="217" spans="13:22" ht="15.75" x14ac:dyDescent="0.2">
      <c r="M217" s="7" t="s">
        <v>269</v>
      </c>
      <c r="N217" s="8" t="s">
        <v>155</v>
      </c>
      <c r="O217" s="8">
        <v>0.7</v>
      </c>
      <c r="P217" s="8">
        <v>0.25</v>
      </c>
      <c r="Q217" s="9" t="s">
        <v>33</v>
      </c>
      <c r="V217" s="34"/>
    </row>
    <row r="218" spans="13:22" ht="15.75" x14ac:dyDescent="0.2">
      <c r="M218" s="7" t="s">
        <v>270</v>
      </c>
      <c r="N218" s="8" t="s">
        <v>117</v>
      </c>
      <c r="O218" s="8">
        <v>1.6</v>
      </c>
      <c r="P218" s="8">
        <v>0.4</v>
      </c>
      <c r="Q218" s="9" t="s">
        <v>21</v>
      </c>
      <c r="V218" s="34"/>
    </row>
    <row r="219" spans="13:22" ht="15.75" x14ac:dyDescent="0.2">
      <c r="M219" s="7" t="s">
        <v>271</v>
      </c>
      <c r="N219" s="8" t="s">
        <v>41</v>
      </c>
      <c r="O219" s="8">
        <v>0.7</v>
      </c>
      <c r="P219" s="8">
        <v>0.1</v>
      </c>
      <c r="Q219" s="9" t="s">
        <v>13</v>
      </c>
      <c r="V219" s="34"/>
    </row>
    <row r="220" spans="13:22" ht="15.75" x14ac:dyDescent="0.2">
      <c r="M220" s="7" t="s">
        <v>272</v>
      </c>
      <c r="N220" s="8" t="s">
        <v>41</v>
      </c>
      <c r="O220" s="8">
        <v>0.7</v>
      </c>
      <c r="P220" s="8">
        <v>0.2</v>
      </c>
      <c r="Q220" s="9" t="s">
        <v>17</v>
      </c>
      <c r="V220" s="34"/>
    </row>
    <row r="221" spans="13:22" ht="15.75" x14ac:dyDescent="0.2">
      <c r="M221" s="7" t="s">
        <v>273</v>
      </c>
      <c r="N221" s="8" t="s">
        <v>40</v>
      </c>
      <c r="O221" s="8">
        <v>0.7</v>
      </c>
      <c r="P221" s="8">
        <v>0.1</v>
      </c>
      <c r="Q221" s="9" t="s">
        <v>13</v>
      </c>
      <c r="V221" s="34"/>
    </row>
    <row r="222" spans="13:22" ht="15.75" x14ac:dyDescent="0.2">
      <c r="M222" s="7" t="s">
        <v>274</v>
      </c>
      <c r="N222" s="8" t="s">
        <v>40</v>
      </c>
      <c r="O222" s="8">
        <v>0.7</v>
      </c>
      <c r="P222" s="8">
        <v>0.1</v>
      </c>
      <c r="Q222" s="9" t="s">
        <v>13</v>
      </c>
      <c r="V222" s="34"/>
    </row>
    <row r="223" spans="13:22" ht="15.75" x14ac:dyDescent="0.2">
      <c r="M223" s="7" t="s">
        <v>275</v>
      </c>
      <c r="N223" s="8" t="s">
        <v>89</v>
      </c>
      <c r="O223" s="8">
        <v>0.7</v>
      </c>
      <c r="P223" s="8">
        <v>0.25</v>
      </c>
      <c r="Q223" s="9" t="s">
        <v>33</v>
      </c>
      <c r="V223" s="34"/>
    </row>
    <row r="224" spans="13:22" ht="15.75" x14ac:dyDescent="0.2">
      <c r="M224" s="7" t="s">
        <v>276</v>
      </c>
      <c r="N224" s="8" t="s">
        <v>61</v>
      </c>
      <c r="O224" s="8">
        <v>1</v>
      </c>
      <c r="P224" s="8">
        <v>0.2</v>
      </c>
      <c r="Q224" s="9" t="s">
        <v>17</v>
      </c>
      <c r="V224" s="34"/>
    </row>
    <row r="225" spans="13:22" ht="15.75" x14ac:dyDescent="0.2">
      <c r="M225" s="7" t="s">
        <v>277</v>
      </c>
      <c r="N225" s="8" t="s">
        <v>134</v>
      </c>
      <c r="O225" s="8">
        <v>0.7</v>
      </c>
      <c r="P225" s="8">
        <v>0.25</v>
      </c>
      <c r="Q225" s="9" t="s">
        <v>33</v>
      </c>
      <c r="V225" s="34"/>
    </row>
    <row r="226" spans="13:22" ht="15.75" x14ac:dyDescent="0.2">
      <c r="M226" s="7" t="s">
        <v>278</v>
      </c>
      <c r="N226" s="8" t="s">
        <v>49</v>
      </c>
      <c r="O226" s="8">
        <v>1.6</v>
      </c>
      <c r="P226" s="8">
        <v>0.35</v>
      </c>
      <c r="Q226" s="9" t="s">
        <v>53</v>
      </c>
      <c r="V226" s="34"/>
    </row>
    <row r="227" spans="13:22" ht="15.75" x14ac:dyDescent="0.2">
      <c r="M227" s="7" t="s">
        <v>279</v>
      </c>
      <c r="N227" s="8" t="s">
        <v>49</v>
      </c>
      <c r="O227" s="8">
        <v>1.6</v>
      </c>
      <c r="P227" s="8">
        <v>0.4</v>
      </c>
      <c r="Q227" s="9" t="s">
        <v>21</v>
      </c>
      <c r="V227" s="34"/>
    </row>
    <row r="228" spans="13:22" ht="15.75" x14ac:dyDescent="0.2">
      <c r="M228" s="7" t="s">
        <v>280</v>
      </c>
      <c r="N228" s="8" t="s">
        <v>155</v>
      </c>
      <c r="O228" s="8">
        <v>0.7</v>
      </c>
      <c r="P228" s="8">
        <v>0.25</v>
      </c>
      <c r="Q228" s="9" t="s">
        <v>33</v>
      </c>
      <c r="V228" s="34"/>
    </row>
    <row r="229" spans="13:22" ht="15.75" x14ac:dyDescent="0.2">
      <c r="M229" s="7" t="s">
        <v>281</v>
      </c>
      <c r="N229" s="8" t="s">
        <v>117</v>
      </c>
      <c r="O229" s="8">
        <v>1.6</v>
      </c>
      <c r="P229" s="8">
        <v>0.35</v>
      </c>
      <c r="Q229" s="9" t="s">
        <v>53</v>
      </c>
      <c r="V229" s="34"/>
    </row>
    <row r="230" spans="13:22" ht="15.75" x14ac:dyDescent="0.2">
      <c r="M230" s="7" t="s">
        <v>282</v>
      </c>
      <c r="N230" s="8" t="s">
        <v>101</v>
      </c>
      <c r="O230" s="8">
        <v>1.6</v>
      </c>
      <c r="P230" s="8">
        <v>0.3</v>
      </c>
      <c r="Q230" s="9" t="s">
        <v>36</v>
      </c>
      <c r="V230" s="34"/>
    </row>
    <row r="231" spans="13:22" ht="15.75" x14ac:dyDescent="0.2">
      <c r="M231" s="7" t="s">
        <v>283</v>
      </c>
      <c r="N231" s="8" t="s">
        <v>122</v>
      </c>
      <c r="O231" s="8">
        <v>1</v>
      </c>
      <c r="P231" s="8">
        <v>0.25</v>
      </c>
      <c r="Q231" s="9" t="s">
        <v>33</v>
      </c>
      <c r="V231" s="34"/>
    </row>
    <row r="232" spans="13:22" ht="15.75" x14ac:dyDescent="0.2">
      <c r="M232" s="7" t="s">
        <v>284</v>
      </c>
      <c r="N232" s="8" t="s">
        <v>102</v>
      </c>
      <c r="O232" s="8">
        <v>0.7</v>
      </c>
      <c r="P232" s="8">
        <v>0.25</v>
      </c>
      <c r="Q232" s="9" t="s">
        <v>33</v>
      </c>
      <c r="V232" s="34"/>
    </row>
    <row r="233" spans="13:22" ht="15.75" x14ac:dyDescent="0.2">
      <c r="M233" s="7" t="s">
        <v>285</v>
      </c>
      <c r="N233" s="8" t="s">
        <v>184</v>
      </c>
      <c r="O233" s="8">
        <v>0.7</v>
      </c>
      <c r="P233" s="8">
        <v>0.3</v>
      </c>
      <c r="Q233" s="9" t="s">
        <v>36</v>
      </c>
      <c r="V233" s="34"/>
    </row>
    <row r="234" spans="13:22" ht="15.75" x14ac:dyDescent="0.2">
      <c r="M234" s="7" t="s">
        <v>286</v>
      </c>
      <c r="N234" s="8" t="s">
        <v>184</v>
      </c>
      <c r="O234" s="8">
        <v>1.6</v>
      </c>
      <c r="P234" s="8">
        <v>0.3</v>
      </c>
      <c r="Q234" s="9" t="s">
        <v>36</v>
      </c>
      <c r="V234" s="34"/>
    </row>
    <row r="235" spans="13:22" ht="15.75" x14ac:dyDescent="0.2">
      <c r="M235" s="7" t="s">
        <v>287</v>
      </c>
      <c r="N235" s="8" t="s">
        <v>107</v>
      </c>
      <c r="O235" s="8">
        <v>0.7</v>
      </c>
      <c r="P235" s="8">
        <v>0.2</v>
      </c>
      <c r="Q235" s="9" t="s">
        <v>17</v>
      </c>
      <c r="V235" s="34"/>
    </row>
    <row r="236" spans="13:22" ht="15.75" x14ac:dyDescent="0.2">
      <c r="M236" s="7" t="s">
        <v>288</v>
      </c>
      <c r="N236" s="8" t="s">
        <v>46</v>
      </c>
      <c r="O236" s="8">
        <v>0.7</v>
      </c>
      <c r="P236" s="8">
        <v>0.2</v>
      </c>
      <c r="Q236" s="9" t="s">
        <v>17</v>
      </c>
      <c r="V236" s="34"/>
    </row>
    <row r="237" spans="13:22" ht="15.75" x14ac:dyDescent="0.2">
      <c r="M237" s="7" t="s">
        <v>289</v>
      </c>
      <c r="N237" s="8" t="s">
        <v>117</v>
      </c>
      <c r="O237" s="8">
        <v>1.6</v>
      </c>
      <c r="P237" s="8">
        <v>0.35</v>
      </c>
      <c r="Q237" s="9" t="s">
        <v>53</v>
      </c>
      <c r="V237" s="34"/>
    </row>
    <row r="238" spans="13:22" ht="31.5" x14ac:dyDescent="0.2">
      <c r="M238" s="7" t="s">
        <v>290</v>
      </c>
      <c r="N238" s="8" t="s">
        <v>69</v>
      </c>
      <c r="O238" s="8">
        <v>0.7</v>
      </c>
      <c r="P238" s="8">
        <v>0.25</v>
      </c>
      <c r="Q238" s="9" t="s">
        <v>33</v>
      </c>
      <c r="V238" s="34"/>
    </row>
    <row r="239" spans="13:22" ht="15.75" x14ac:dyDescent="0.2">
      <c r="M239" s="7" t="s">
        <v>291</v>
      </c>
      <c r="N239" s="8" t="s">
        <v>102</v>
      </c>
      <c r="O239" s="8">
        <v>0.7</v>
      </c>
      <c r="P239" s="8">
        <v>0.2</v>
      </c>
      <c r="Q239" s="9" t="s">
        <v>17</v>
      </c>
      <c r="V239" s="34"/>
    </row>
    <row r="240" spans="13:22" ht="15.75" x14ac:dyDescent="0.2">
      <c r="M240" s="7" t="s">
        <v>292</v>
      </c>
      <c r="N240" s="8" t="s">
        <v>63</v>
      </c>
      <c r="O240" s="8">
        <v>0.7</v>
      </c>
      <c r="P240" s="8">
        <v>0.2</v>
      </c>
      <c r="Q240" s="9" t="s">
        <v>17</v>
      </c>
      <c r="V240" s="34"/>
    </row>
    <row r="241" spans="13:22" ht="15.75" x14ac:dyDescent="0.2">
      <c r="M241" s="7" t="s">
        <v>293</v>
      </c>
      <c r="N241" s="8" t="s">
        <v>210</v>
      </c>
      <c r="O241" s="8">
        <v>0.7</v>
      </c>
      <c r="P241" s="8">
        <v>0.1</v>
      </c>
      <c r="Q241" s="9" t="s">
        <v>13</v>
      </c>
      <c r="V241" s="34"/>
    </row>
    <row r="242" spans="13:22" ht="31.5" x14ac:dyDescent="0.2">
      <c r="M242" s="7" t="s">
        <v>294</v>
      </c>
      <c r="N242" s="8" t="s">
        <v>38</v>
      </c>
      <c r="O242" s="8">
        <v>0.7</v>
      </c>
      <c r="P242" s="8">
        <v>0.15</v>
      </c>
      <c r="Q242" s="9" t="s">
        <v>44</v>
      </c>
      <c r="V242" s="34"/>
    </row>
    <row r="243" spans="13:22" ht="15.75" x14ac:dyDescent="0.2">
      <c r="M243" s="7" t="s">
        <v>295</v>
      </c>
      <c r="N243" s="8" t="s">
        <v>89</v>
      </c>
      <c r="O243" s="8">
        <v>0.7</v>
      </c>
      <c r="P243" s="8">
        <v>0.3</v>
      </c>
      <c r="Q243" s="9" t="s">
        <v>36</v>
      </c>
      <c r="V243" s="34"/>
    </row>
    <row r="244" spans="13:22" ht="15.75" x14ac:dyDescent="0.2">
      <c r="M244" s="7" t="s">
        <v>296</v>
      </c>
      <c r="N244" s="8" t="s">
        <v>32</v>
      </c>
      <c r="O244" s="8">
        <v>1</v>
      </c>
      <c r="P244" s="8">
        <v>0.25</v>
      </c>
      <c r="Q244" s="9" t="s">
        <v>33</v>
      </c>
      <c r="V244" s="34"/>
    </row>
    <row r="245" spans="13:22" ht="15.75" x14ac:dyDescent="0.2">
      <c r="M245" s="7" t="s">
        <v>297</v>
      </c>
      <c r="N245" s="8" t="s">
        <v>115</v>
      </c>
      <c r="O245" s="8">
        <v>0.7</v>
      </c>
      <c r="P245" s="8">
        <v>0.15</v>
      </c>
      <c r="Q245" s="9" t="s">
        <v>44</v>
      </c>
      <c r="V245" s="34"/>
    </row>
    <row r="246" spans="13:22" ht="15.75" x14ac:dyDescent="0.2">
      <c r="M246" s="7" t="s">
        <v>298</v>
      </c>
      <c r="N246" s="8" t="s">
        <v>89</v>
      </c>
      <c r="O246" s="8">
        <v>0.7</v>
      </c>
      <c r="P246" s="8">
        <v>0.3</v>
      </c>
      <c r="Q246" s="9" t="s">
        <v>36</v>
      </c>
      <c r="V246" s="34"/>
    </row>
    <row r="247" spans="13:22" ht="15.75" x14ac:dyDescent="0.2">
      <c r="M247" s="7" t="s">
        <v>299</v>
      </c>
      <c r="N247" s="8" t="s">
        <v>102</v>
      </c>
      <c r="O247" s="8">
        <v>0.7</v>
      </c>
      <c r="P247" s="8">
        <v>0.2</v>
      </c>
      <c r="Q247" s="9" t="s">
        <v>17</v>
      </c>
      <c r="V247" s="34"/>
    </row>
    <row r="248" spans="13:22" ht="15.75" x14ac:dyDescent="0.2">
      <c r="M248" s="7" t="s">
        <v>300</v>
      </c>
      <c r="N248" s="8" t="s">
        <v>107</v>
      </c>
      <c r="O248" s="8">
        <v>0.7</v>
      </c>
      <c r="P248" s="8">
        <v>0.2</v>
      </c>
      <c r="Q248" s="9" t="s">
        <v>17</v>
      </c>
      <c r="V248" s="34"/>
    </row>
    <row r="249" spans="13:22" ht="15.75" x14ac:dyDescent="0.2">
      <c r="M249" s="7" t="s">
        <v>301</v>
      </c>
      <c r="N249" s="8" t="s">
        <v>30</v>
      </c>
      <c r="O249" s="8">
        <v>0.7</v>
      </c>
      <c r="P249" s="8">
        <v>0.1</v>
      </c>
      <c r="Q249" s="9" t="s">
        <v>13</v>
      </c>
      <c r="V249" s="34"/>
    </row>
    <row r="250" spans="13:22" ht="15.75" x14ac:dyDescent="0.2">
      <c r="M250" s="7" t="s">
        <v>302</v>
      </c>
      <c r="N250" s="8" t="s">
        <v>41</v>
      </c>
      <c r="O250" s="8">
        <v>0.7</v>
      </c>
      <c r="P250" s="8">
        <v>0.15</v>
      </c>
      <c r="Q250" s="9" t="s">
        <v>44</v>
      </c>
      <c r="V250" s="34"/>
    </row>
    <row r="251" spans="13:22" ht="15.75" x14ac:dyDescent="0.2">
      <c r="M251" s="7" t="s">
        <v>43</v>
      </c>
      <c r="N251" s="8" t="s">
        <v>43</v>
      </c>
      <c r="O251" s="8">
        <v>0.7</v>
      </c>
      <c r="P251" s="8">
        <v>0.15</v>
      </c>
      <c r="Q251" s="9" t="s">
        <v>44</v>
      </c>
      <c r="V251" s="34"/>
    </row>
    <row r="252" spans="13:22" ht="15.75" x14ac:dyDescent="0.2">
      <c r="M252" s="7" t="s">
        <v>303</v>
      </c>
      <c r="N252" s="8" t="s">
        <v>102</v>
      </c>
      <c r="O252" s="8">
        <v>0.7</v>
      </c>
      <c r="P252" s="8">
        <v>0.2</v>
      </c>
      <c r="Q252" s="9" t="s">
        <v>17</v>
      </c>
      <c r="V252" s="34"/>
    </row>
    <row r="253" spans="13:22" ht="15.75" x14ac:dyDescent="0.2">
      <c r="M253" s="7" t="s">
        <v>304</v>
      </c>
      <c r="N253" s="8" t="s">
        <v>30</v>
      </c>
      <c r="O253" s="8">
        <v>0.7</v>
      </c>
      <c r="P253" s="8">
        <v>0.2</v>
      </c>
      <c r="Q253" s="9" t="s">
        <v>17</v>
      </c>
      <c r="V253" s="34"/>
    </row>
    <row r="254" spans="13:22" ht="15.75" x14ac:dyDescent="0.2">
      <c r="M254" s="7" t="s">
        <v>305</v>
      </c>
      <c r="N254" s="8" t="s">
        <v>24</v>
      </c>
      <c r="O254" s="8">
        <v>0.7</v>
      </c>
      <c r="P254" s="8">
        <v>0.15</v>
      </c>
      <c r="Q254" s="9" t="s">
        <v>44</v>
      </c>
      <c r="V254" s="34"/>
    </row>
    <row r="255" spans="13:22" ht="15.75" x14ac:dyDescent="0.2">
      <c r="M255" s="7" t="s">
        <v>306</v>
      </c>
      <c r="N255" s="8" t="s">
        <v>58</v>
      </c>
      <c r="O255" s="8">
        <v>0.7</v>
      </c>
      <c r="P255" s="8">
        <v>0.1</v>
      </c>
      <c r="Q255" s="9" t="s">
        <v>13</v>
      </c>
      <c r="V255" s="34"/>
    </row>
    <row r="256" spans="13:22" ht="15.75" x14ac:dyDescent="0.2">
      <c r="M256" s="7" t="s">
        <v>307</v>
      </c>
      <c r="N256" s="8" t="s">
        <v>210</v>
      </c>
      <c r="O256" s="8">
        <v>0.7</v>
      </c>
      <c r="P256" s="8">
        <v>0.1</v>
      </c>
      <c r="Q256" s="9" t="s">
        <v>13</v>
      </c>
      <c r="V256" s="34"/>
    </row>
    <row r="257" spans="13:22" ht="15.75" x14ac:dyDescent="0.2">
      <c r="M257" s="7" t="s">
        <v>308</v>
      </c>
      <c r="N257" s="8" t="s">
        <v>41</v>
      </c>
      <c r="O257" s="8">
        <v>0.7</v>
      </c>
      <c r="P257" s="8">
        <v>0.1</v>
      </c>
      <c r="Q257" s="9" t="s">
        <v>13</v>
      </c>
      <c r="V257" s="34"/>
    </row>
    <row r="258" spans="13:22" ht="15.75" x14ac:dyDescent="0.2">
      <c r="M258" s="7" t="s">
        <v>309</v>
      </c>
      <c r="N258" s="8" t="s">
        <v>46</v>
      </c>
      <c r="O258" s="8">
        <v>0.7</v>
      </c>
      <c r="P258" s="8">
        <v>0.15</v>
      </c>
      <c r="Q258" s="9" t="s">
        <v>44</v>
      </c>
      <c r="V258" s="34"/>
    </row>
    <row r="259" spans="13:22" ht="31.5" x14ac:dyDescent="0.2">
      <c r="M259" s="7" t="s">
        <v>310</v>
      </c>
      <c r="N259" s="8" t="s">
        <v>83</v>
      </c>
      <c r="O259" s="8">
        <v>0.7</v>
      </c>
      <c r="P259" s="8">
        <v>0.1</v>
      </c>
      <c r="Q259" s="9" t="s">
        <v>13</v>
      </c>
      <c r="V259" s="34"/>
    </row>
    <row r="260" spans="13:22" ht="31.5" x14ac:dyDescent="0.2">
      <c r="M260" s="7" t="s">
        <v>311</v>
      </c>
      <c r="N260" s="8" t="s">
        <v>210</v>
      </c>
      <c r="O260" s="8">
        <v>0.7</v>
      </c>
      <c r="P260" s="8">
        <v>0.15</v>
      </c>
      <c r="Q260" s="9" t="s">
        <v>44</v>
      </c>
      <c r="V260" s="34"/>
    </row>
    <row r="261" spans="13:22" ht="15.75" x14ac:dyDescent="0.2">
      <c r="M261" s="7" t="s">
        <v>312</v>
      </c>
      <c r="N261" s="8" t="s">
        <v>63</v>
      </c>
      <c r="O261" s="8">
        <v>0.7</v>
      </c>
      <c r="P261" s="8">
        <v>0.2</v>
      </c>
      <c r="Q261" s="9" t="s">
        <v>17</v>
      </c>
      <c r="V261" s="34"/>
    </row>
    <row r="262" spans="13:22" ht="15.75" x14ac:dyDescent="0.2">
      <c r="M262" s="7" t="s">
        <v>313</v>
      </c>
      <c r="N262" s="8" t="s">
        <v>122</v>
      </c>
      <c r="O262" s="8">
        <v>1</v>
      </c>
      <c r="P262" s="8">
        <v>0.25</v>
      </c>
      <c r="Q262" s="9" t="s">
        <v>33</v>
      </c>
      <c r="V262" s="34"/>
    </row>
    <row r="263" spans="13:22" ht="15.75" x14ac:dyDescent="0.2">
      <c r="M263" s="7" t="s">
        <v>314</v>
      </c>
      <c r="N263" s="8" t="s">
        <v>12</v>
      </c>
      <c r="O263" s="8">
        <v>0.7</v>
      </c>
      <c r="P263" s="8">
        <v>0.1</v>
      </c>
      <c r="Q263" s="9" t="s">
        <v>13</v>
      </c>
      <c r="V263" s="34"/>
    </row>
    <row r="264" spans="13:22" ht="15.75" x14ac:dyDescent="0.2">
      <c r="M264" s="7" t="s">
        <v>315</v>
      </c>
      <c r="N264" s="8" t="s">
        <v>41</v>
      </c>
      <c r="O264" s="8">
        <v>0.7</v>
      </c>
      <c r="P264" s="8">
        <v>0.1</v>
      </c>
      <c r="Q264" s="9" t="s">
        <v>13</v>
      </c>
      <c r="V264" s="34"/>
    </row>
    <row r="265" spans="13:22" ht="15.75" x14ac:dyDescent="0.2">
      <c r="M265" s="7" t="s">
        <v>316</v>
      </c>
      <c r="N265" s="8" t="s">
        <v>58</v>
      </c>
      <c r="O265" s="8">
        <v>0.7</v>
      </c>
      <c r="P265" s="8">
        <v>0.15</v>
      </c>
      <c r="Q265" s="9" t="s">
        <v>44</v>
      </c>
      <c r="V265" s="34"/>
    </row>
    <row r="266" spans="13:22" ht="15.75" x14ac:dyDescent="0.2">
      <c r="M266" s="7" t="s">
        <v>317</v>
      </c>
      <c r="N266" s="8" t="s">
        <v>61</v>
      </c>
      <c r="O266" s="8">
        <v>1</v>
      </c>
      <c r="P266" s="8">
        <v>0.2</v>
      </c>
      <c r="Q266" s="9" t="s">
        <v>17</v>
      </c>
      <c r="V266" s="34"/>
    </row>
    <row r="267" spans="13:22" ht="31.5" x14ac:dyDescent="0.2">
      <c r="M267" s="7" t="s">
        <v>318</v>
      </c>
      <c r="N267" s="8" t="s">
        <v>65</v>
      </c>
      <c r="O267" s="8">
        <v>0.7</v>
      </c>
      <c r="P267" s="8">
        <v>0.2</v>
      </c>
      <c r="Q267" s="9" t="s">
        <v>17</v>
      </c>
      <c r="V267" s="34"/>
    </row>
    <row r="268" spans="13:22" ht="15.75" x14ac:dyDescent="0.2">
      <c r="M268" s="7" t="s">
        <v>319</v>
      </c>
      <c r="N268" s="8" t="s">
        <v>51</v>
      </c>
      <c r="O268" s="8">
        <v>0.7</v>
      </c>
      <c r="P268" s="8">
        <v>0.2</v>
      </c>
      <c r="Q268" s="9" t="s">
        <v>17</v>
      </c>
      <c r="V268" s="34"/>
    </row>
    <row r="269" spans="13:22" ht="15.75" x14ac:dyDescent="0.2">
      <c r="M269" s="7" t="s">
        <v>24</v>
      </c>
      <c r="N269" s="8" t="s">
        <v>24</v>
      </c>
      <c r="O269" s="8">
        <v>0.7</v>
      </c>
      <c r="P269" s="8">
        <v>0.2</v>
      </c>
      <c r="Q269" s="9" t="s">
        <v>17</v>
      </c>
      <c r="V269" s="34"/>
    </row>
    <row r="270" spans="13:22" ht="31.5" x14ac:dyDescent="0.2">
      <c r="M270" s="7" t="s">
        <v>320</v>
      </c>
      <c r="N270" s="8" t="s">
        <v>58</v>
      </c>
      <c r="O270" s="8">
        <v>0.7</v>
      </c>
      <c r="P270" s="8">
        <v>0.2</v>
      </c>
      <c r="Q270" s="9" t="s">
        <v>17</v>
      </c>
      <c r="V270" s="34"/>
    </row>
    <row r="271" spans="13:22" ht="15.75" x14ac:dyDescent="0.2">
      <c r="M271" s="7" t="s">
        <v>321</v>
      </c>
      <c r="N271" s="8" t="s">
        <v>210</v>
      </c>
      <c r="O271" s="8">
        <v>0.7</v>
      </c>
      <c r="P271" s="8">
        <v>0.15</v>
      </c>
      <c r="Q271" s="9" t="s">
        <v>44</v>
      </c>
      <c r="V271" s="34"/>
    </row>
    <row r="272" spans="13:22" ht="15.75" x14ac:dyDescent="0.2">
      <c r="M272" s="7" t="s">
        <v>322</v>
      </c>
      <c r="N272" s="8" t="s">
        <v>40</v>
      </c>
      <c r="O272" s="8">
        <v>0.7</v>
      </c>
      <c r="P272" s="8">
        <v>0.1</v>
      </c>
      <c r="Q272" s="9" t="s">
        <v>13</v>
      </c>
      <c r="V272" s="34"/>
    </row>
    <row r="273" spans="13:22" ht="15.75" x14ac:dyDescent="0.2">
      <c r="M273" s="7" t="s">
        <v>323</v>
      </c>
      <c r="N273" s="8" t="s">
        <v>49</v>
      </c>
      <c r="O273" s="8">
        <v>0.7</v>
      </c>
      <c r="P273" s="8">
        <v>0.3</v>
      </c>
      <c r="Q273" s="9" t="s">
        <v>36</v>
      </c>
      <c r="V273" s="34"/>
    </row>
    <row r="274" spans="13:22" ht="15.75" x14ac:dyDescent="0.2">
      <c r="M274" s="7" t="s">
        <v>324</v>
      </c>
      <c r="N274" s="8" t="s">
        <v>107</v>
      </c>
      <c r="O274" s="8">
        <v>0.7</v>
      </c>
      <c r="P274" s="8">
        <v>0.2</v>
      </c>
      <c r="Q274" s="9" t="s">
        <v>17</v>
      </c>
      <c r="V274" s="34"/>
    </row>
    <row r="275" spans="13:22" ht="15.75" x14ac:dyDescent="0.2">
      <c r="M275" s="7" t="s">
        <v>325</v>
      </c>
      <c r="N275" s="8" t="s">
        <v>122</v>
      </c>
      <c r="O275" s="8">
        <v>1</v>
      </c>
      <c r="P275" s="8">
        <v>0.2</v>
      </c>
      <c r="Q275" s="9" t="s">
        <v>17</v>
      </c>
      <c r="V275" s="34"/>
    </row>
    <row r="276" spans="13:22" ht="15.75" x14ac:dyDescent="0.2">
      <c r="M276" s="7" t="s">
        <v>326</v>
      </c>
      <c r="N276" s="8" t="s">
        <v>52</v>
      </c>
      <c r="O276" s="8">
        <v>0.7</v>
      </c>
      <c r="P276" s="8">
        <v>0.35</v>
      </c>
      <c r="Q276" s="9" t="s">
        <v>53</v>
      </c>
      <c r="V276" s="34"/>
    </row>
    <row r="277" spans="13:22" ht="15.75" x14ac:dyDescent="0.2">
      <c r="M277" s="7" t="s">
        <v>327</v>
      </c>
      <c r="N277" s="8" t="s">
        <v>49</v>
      </c>
      <c r="O277" s="8">
        <v>1.6</v>
      </c>
      <c r="P277" s="8">
        <v>0.4</v>
      </c>
      <c r="Q277" s="9" t="s">
        <v>21</v>
      </c>
      <c r="V277" s="34"/>
    </row>
    <row r="278" spans="13:22" ht="15.75" x14ac:dyDescent="0.2">
      <c r="M278" s="7" t="s">
        <v>328</v>
      </c>
      <c r="N278" s="8" t="s">
        <v>35</v>
      </c>
      <c r="O278" s="8">
        <v>1</v>
      </c>
      <c r="P278" s="8">
        <v>0.25</v>
      </c>
      <c r="Q278" s="9" t="s">
        <v>33</v>
      </c>
      <c r="V278" s="34"/>
    </row>
    <row r="279" spans="13:22" ht="15.75" x14ac:dyDescent="0.2">
      <c r="M279" s="7" t="s">
        <v>329</v>
      </c>
      <c r="N279" s="8" t="s">
        <v>107</v>
      </c>
      <c r="O279" s="8">
        <v>0.7</v>
      </c>
      <c r="P279" s="8">
        <v>0.15</v>
      </c>
      <c r="Q279" s="9" t="s">
        <v>44</v>
      </c>
      <c r="V279" s="34"/>
    </row>
    <row r="280" spans="13:22" ht="15.75" x14ac:dyDescent="0.2">
      <c r="M280" s="7" t="s">
        <v>330</v>
      </c>
      <c r="N280" s="8" t="s">
        <v>210</v>
      </c>
      <c r="O280" s="8">
        <v>0.7</v>
      </c>
      <c r="P280" s="8">
        <v>0.1</v>
      </c>
      <c r="Q280" s="9" t="s">
        <v>13</v>
      </c>
      <c r="V280" s="34"/>
    </row>
    <row r="281" spans="13:22" ht="15.75" x14ac:dyDescent="0.2">
      <c r="M281" s="7" t="s">
        <v>331</v>
      </c>
      <c r="N281" s="8" t="s">
        <v>30</v>
      </c>
      <c r="O281" s="8">
        <v>0.7</v>
      </c>
      <c r="P281" s="8">
        <v>0.1</v>
      </c>
      <c r="Q281" s="9" t="s">
        <v>13</v>
      </c>
      <c r="V281" s="34"/>
    </row>
    <row r="282" spans="13:22" ht="15.75" x14ac:dyDescent="0.2">
      <c r="M282" s="7" t="s">
        <v>332</v>
      </c>
      <c r="N282" s="8" t="s">
        <v>55</v>
      </c>
      <c r="O282" s="8">
        <v>0.7</v>
      </c>
      <c r="P282" s="8">
        <v>0.15</v>
      </c>
      <c r="Q282" s="9" t="s">
        <v>44</v>
      </c>
      <c r="V282" s="34"/>
    </row>
    <row r="283" spans="13:22" ht="15.75" x14ac:dyDescent="0.2">
      <c r="M283" s="7" t="s">
        <v>107</v>
      </c>
      <c r="N283" s="8" t="s">
        <v>107</v>
      </c>
      <c r="O283" s="8">
        <v>0.7</v>
      </c>
      <c r="P283" s="8">
        <v>0.2</v>
      </c>
      <c r="Q283" s="9" t="s">
        <v>17</v>
      </c>
      <c r="V283" s="34"/>
    </row>
    <row r="284" spans="13:22" ht="15.75" x14ac:dyDescent="0.2">
      <c r="M284" s="7" t="s">
        <v>333</v>
      </c>
      <c r="N284" s="8" t="s">
        <v>51</v>
      </c>
      <c r="O284" s="8">
        <v>0.7</v>
      </c>
      <c r="P284" s="8">
        <v>0.2</v>
      </c>
      <c r="Q284" s="9" t="s">
        <v>17</v>
      </c>
      <c r="V284" s="34"/>
    </row>
    <row r="285" spans="13:22" ht="15.75" x14ac:dyDescent="0.2">
      <c r="M285" s="7" t="s">
        <v>334</v>
      </c>
      <c r="N285" s="8" t="s">
        <v>138</v>
      </c>
      <c r="O285" s="8">
        <v>0.7</v>
      </c>
      <c r="P285" s="8">
        <v>0.1</v>
      </c>
      <c r="Q285" s="9" t="s">
        <v>13</v>
      </c>
      <c r="V285" s="34"/>
    </row>
    <row r="286" spans="13:22" ht="15.75" x14ac:dyDescent="0.2">
      <c r="M286" s="7" t="s">
        <v>335</v>
      </c>
      <c r="N286" s="8" t="s">
        <v>58</v>
      </c>
      <c r="O286" s="8">
        <v>0.7</v>
      </c>
      <c r="P286" s="8">
        <v>0.1</v>
      </c>
      <c r="Q286" s="9" t="s">
        <v>13</v>
      </c>
      <c r="V286" s="34"/>
    </row>
    <row r="287" spans="13:22" ht="15.75" x14ac:dyDescent="0.2">
      <c r="M287" s="7" t="s">
        <v>336</v>
      </c>
      <c r="N287" s="8" t="s">
        <v>134</v>
      </c>
      <c r="O287" s="8">
        <v>0.7</v>
      </c>
      <c r="P287" s="8">
        <v>0.3</v>
      </c>
      <c r="Q287" s="9" t="s">
        <v>36</v>
      </c>
      <c r="V287" s="34"/>
    </row>
    <row r="288" spans="13:22" ht="15.75" x14ac:dyDescent="0.2">
      <c r="M288" s="7" t="s">
        <v>336</v>
      </c>
      <c r="N288" s="8" t="s">
        <v>46</v>
      </c>
      <c r="O288" s="8">
        <v>0.7</v>
      </c>
      <c r="P288" s="8">
        <v>0.2</v>
      </c>
      <c r="Q288" s="9" t="s">
        <v>17</v>
      </c>
      <c r="V288" s="34"/>
    </row>
    <row r="289" spans="13:22" ht="15.75" x14ac:dyDescent="0.2">
      <c r="M289" s="7" t="s">
        <v>337</v>
      </c>
      <c r="N289" s="8" t="s">
        <v>24</v>
      </c>
      <c r="O289" s="8">
        <v>0.7</v>
      </c>
      <c r="P289" s="8">
        <v>0.2</v>
      </c>
      <c r="Q289" s="9" t="s">
        <v>17</v>
      </c>
      <c r="V289" s="34"/>
    </row>
    <row r="290" spans="13:22" ht="15.75" x14ac:dyDescent="0.2">
      <c r="M290" s="7" t="s">
        <v>338</v>
      </c>
      <c r="N290" s="8" t="s">
        <v>43</v>
      </c>
      <c r="O290" s="8">
        <v>0.7</v>
      </c>
      <c r="P290" s="8">
        <v>0.15</v>
      </c>
      <c r="Q290" s="9" t="s">
        <v>44</v>
      </c>
      <c r="V290" s="34"/>
    </row>
    <row r="291" spans="13:22" ht="15.75" x14ac:dyDescent="0.2">
      <c r="M291" s="7" t="s">
        <v>339</v>
      </c>
      <c r="N291" s="8" t="s">
        <v>58</v>
      </c>
      <c r="O291" s="8">
        <v>0.7</v>
      </c>
      <c r="P291" s="8">
        <v>0.15</v>
      </c>
      <c r="Q291" s="9" t="s">
        <v>44</v>
      </c>
      <c r="V291" s="34"/>
    </row>
    <row r="292" spans="13:22" ht="15.75" x14ac:dyDescent="0.2">
      <c r="M292" s="7" t="s">
        <v>340</v>
      </c>
      <c r="N292" s="8" t="s">
        <v>184</v>
      </c>
      <c r="O292" s="8">
        <v>1</v>
      </c>
      <c r="P292" s="8">
        <v>0.3</v>
      </c>
      <c r="Q292" s="9" t="s">
        <v>36</v>
      </c>
      <c r="V292" s="34"/>
    </row>
    <row r="293" spans="13:22" ht="15.75" x14ac:dyDescent="0.2">
      <c r="M293" s="7" t="s">
        <v>341</v>
      </c>
      <c r="N293" s="8" t="s">
        <v>87</v>
      </c>
      <c r="O293" s="8">
        <v>0.7</v>
      </c>
      <c r="P293" s="8">
        <v>0.35</v>
      </c>
      <c r="Q293" s="9" t="s">
        <v>53</v>
      </c>
      <c r="V293" s="34"/>
    </row>
    <row r="294" spans="13:22" ht="15.75" x14ac:dyDescent="0.2">
      <c r="M294" s="7" t="s">
        <v>342</v>
      </c>
      <c r="N294" s="8" t="s">
        <v>115</v>
      </c>
      <c r="O294" s="8">
        <v>0.7</v>
      </c>
      <c r="P294" s="8">
        <v>0.15</v>
      </c>
      <c r="Q294" s="9" t="s">
        <v>44</v>
      </c>
      <c r="V294" s="34"/>
    </row>
    <row r="295" spans="13:22" ht="15.75" x14ac:dyDescent="0.2">
      <c r="M295" s="7" t="s">
        <v>343</v>
      </c>
      <c r="N295" s="8" t="s">
        <v>155</v>
      </c>
      <c r="O295" s="8">
        <v>0.7</v>
      </c>
      <c r="P295" s="8">
        <v>0.25</v>
      </c>
      <c r="Q295" s="9" t="s">
        <v>33</v>
      </c>
      <c r="V295" s="34"/>
    </row>
    <row r="296" spans="13:22" ht="15.75" x14ac:dyDescent="0.2">
      <c r="M296" s="7" t="s">
        <v>344</v>
      </c>
      <c r="N296" s="8" t="s">
        <v>115</v>
      </c>
      <c r="O296" s="8">
        <v>0.7</v>
      </c>
      <c r="P296" s="8">
        <v>0.15</v>
      </c>
      <c r="Q296" s="9" t="s">
        <v>44</v>
      </c>
      <c r="V296" s="34"/>
    </row>
    <row r="297" spans="13:22" ht="15.75" x14ac:dyDescent="0.2">
      <c r="M297" s="7" t="s">
        <v>345</v>
      </c>
      <c r="N297" s="8" t="s">
        <v>58</v>
      </c>
      <c r="O297" s="8">
        <v>0.7</v>
      </c>
      <c r="P297" s="8">
        <v>0.1</v>
      </c>
      <c r="Q297" s="9" t="s">
        <v>13</v>
      </c>
      <c r="V297" s="34"/>
    </row>
    <row r="298" spans="13:22" ht="15.75" x14ac:dyDescent="0.2">
      <c r="M298" s="7" t="s">
        <v>346</v>
      </c>
      <c r="N298" s="8" t="s">
        <v>210</v>
      </c>
      <c r="O298" s="8">
        <v>0.7</v>
      </c>
      <c r="P298" s="8">
        <v>0.15</v>
      </c>
      <c r="Q298" s="9" t="s">
        <v>44</v>
      </c>
      <c r="V298" s="34"/>
    </row>
    <row r="299" spans="13:22" ht="15.75" x14ac:dyDescent="0.2">
      <c r="M299" s="7" t="s">
        <v>347</v>
      </c>
      <c r="N299" s="8" t="s">
        <v>52</v>
      </c>
      <c r="O299" s="8">
        <v>0.7</v>
      </c>
      <c r="P299" s="8">
        <v>0.35</v>
      </c>
      <c r="Q299" s="9" t="s">
        <v>53</v>
      </c>
      <c r="V299" s="34"/>
    </row>
    <row r="300" spans="13:22" ht="15.75" x14ac:dyDescent="0.2">
      <c r="M300" s="7" t="s">
        <v>348</v>
      </c>
      <c r="N300" s="8" t="s">
        <v>89</v>
      </c>
      <c r="O300" s="8">
        <v>0.7</v>
      </c>
      <c r="P300" s="8">
        <v>0.25</v>
      </c>
      <c r="Q300" s="9" t="s">
        <v>33</v>
      </c>
      <c r="V300" s="34"/>
    </row>
    <row r="301" spans="13:22" ht="15.75" x14ac:dyDescent="0.2">
      <c r="M301" s="7" t="s">
        <v>349</v>
      </c>
      <c r="N301" s="8" t="s">
        <v>65</v>
      </c>
      <c r="O301" s="8">
        <v>0.7</v>
      </c>
      <c r="P301" s="8">
        <v>0.25</v>
      </c>
      <c r="Q301" s="9" t="s">
        <v>33</v>
      </c>
      <c r="V301" s="34"/>
    </row>
    <row r="302" spans="13:22" ht="15.75" x14ac:dyDescent="0.2">
      <c r="M302" s="7" t="s">
        <v>350</v>
      </c>
      <c r="N302" s="8" t="s">
        <v>210</v>
      </c>
      <c r="O302" s="8">
        <v>0.7</v>
      </c>
      <c r="P302" s="8">
        <v>0.15</v>
      </c>
      <c r="Q302" s="9" t="s">
        <v>44</v>
      </c>
      <c r="V302" s="34"/>
    </row>
    <row r="303" spans="13:22" ht="15.75" x14ac:dyDescent="0.2">
      <c r="M303" s="7" t="s">
        <v>351</v>
      </c>
      <c r="N303" s="8" t="s">
        <v>16</v>
      </c>
      <c r="O303" s="8">
        <v>0.7</v>
      </c>
      <c r="P303" s="8">
        <v>0.2</v>
      </c>
      <c r="Q303" s="9" t="s">
        <v>17</v>
      </c>
      <c r="V303" s="34"/>
    </row>
    <row r="304" spans="13:22" ht="15.75" x14ac:dyDescent="0.2">
      <c r="M304" s="7" t="s">
        <v>352</v>
      </c>
      <c r="N304" s="8" t="s">
        <v>87</v>
      </c>
      <c r="O304" s="8">
        <v>1</v>
      </c>
      <c r="P304" s="8">
        <v>0.35</v>
      </c>
      <c r="Q304" s="9" t="s">
        <v>53</v>
      </c>
      <c r="V304" s="34"/>
    </row>
    <row r="305" spans="13:22" ht="15.75" x14ac:dyDescent="0.2">
      <c r="M305" s="7" t="s">
        <v>353</v>
      </c>
      <c r="N305" s="8" t="s">
        <v>12</v>
      </c>
      <c r="O305" s="8">
        <v>0.7</v>
      </c>
      <c r="P305" s="8">
        <v>0.1</v>
      </c>
      <c r="Q305" s="9" t="s">
        <v>13</v>
      </c>
      <c r="V305" s="34"/>
    </row>
    <row r="306" spans="13:22" ht="15.75" x14ac:dyDescent="0.2">
      <c r="M306" s="7" t="s">
        <v>354</v>
      </c>
      <c r="N306" s="8" t="s">
        <v>115</v>
      </c>
      <c r="O306" s="8">
        <v>0.7</v>
      </c>
      <c r="P306" s="8">
        <v>0.15</v>
      </c>
      <c r="Q306" s="9" t="s">
        <v>44</v>
      </c>
      <c r="V306" s="34"/>
    </row>
    <row r="307" spans="13:22" ht="15.75" x14ac:dyDescent="0.2">
      <c r="M307" s="7" t="s">
        <v>355</v>
      </c>
      <c r="N307" s="8" t="s">
        <v>184</v>
      </c>
      <c r="O307" s="8">
        <v>1</v>
      </c>
      <c r="P307" s="8">
        <v>0.3</v>
      </c>
      <c r="Q307" s="9" t="s">
        <v>36</v>
      </c>
      <c r="V307" s="34"/>
    </row>
    <row r="308" spans="13:22" ht="15.75" x14ac:dyDescent="0.2">
      <c r="M308" s="7" t="s">
        <v>356</v>
      </c>
      <c r="N308" s="8" t="s">
        <v>63</v>
      </c>
      <c r="O308" s="8">
        <v>0.7</v>
      </c>
      <c r="P308" s="8">
        <v>0.2</v>
      </c>
      <c r="Q308" s="9" t="s">
        <v>17</v>
      </c>
      <c r="V308" s="34"/>
    </row>
    <row r="309" spans="13:22" ht="15.75" x14ac:dyDescent="0.2">
      <c r="M309" s="7" t="s">
        <v>357</v>
      </c>
      <c r="N309" s="8" t="s">
        <v>74</v>
      </c>
      <c r="O309" s="8">
        <v>0.7</v>
      </c>
      <c r="P309" s="8">
        <v>0.1</v>
      </c>
      <c r="Q309" s="9" t="s">
        <v>13</v>
      </c>
      <c r="V309" s="34"/>
    </row>
    <row r="310" spans="13:22" ht="15.75" x14ac:dyDescent="0.2">
      <c r="M310" s="7" t="s">
        <v>358</v>
      </c>
      <c r="N310" s="8" t="s">
        <v>134</v>
      </c>
      <c r="O310" s="8">
        <v>1</v>
      </c>
      <c r="P310" s="8">
        <v>0.3</v>
      </c>
      <c r="Q310" s="9" t="s">
        <v>36</v>
      </c>
      <c r="V310" s="34"/>
    </row>
    <row r="311" spans="13:22" ht="15.75" x14ac:dyDescent="0.2">
      <c r="M311" s="7" t="s">
        <v>359</v>
      </c>
      <c r="N311" s="8" t="s">
        <v>115</v>
      </c>
      <c r="O311" s="8">
        <v>0.7</v>
      </c>
      <c r="P311" s="8">
        <v>0.15</v>
      </c>
      <c r="Q311" s="9" t="s">
        <v>44</v>
      </c>
      <c r="V311" s="34"/>
    </row>
    <row r="312" spans="13:22" ht="15.75" x14ac:dyDescent="0.2">
      <c r="M312" s="7" t="s">
        <v>360</v>
      </c>
      <c r="N312" s="8" t="s">
        <v>32</v>
      </c>
      <c r="O312" s="8">
        <v>1</v>
      </c>
      <c r="P312" s="8">
        <v>0.2</v>
      </c>
      <c r="Q312" s="9" t="s">
        <v>17</v>
      </c>
      <c r="V312" s="34"/>
    </row>
    <row r="313" spans="13:22" ht="15.75" x14ac:dyDescent="0.2">
      <c r="M313" s="7" t="s">
        <v>51</v>
      </c>
      <c r="N313" s="8" t="s">
        <v>51</v>
      </c>
      <c r="O313" s="8">
        <v>0.7</v>
      </c>
      <c r="P313" s="8">
        <v>0.2</v>
      </c>
      <c r="Q313" s="9" t="s">
        <v>17</v>
      </c>
      <c r="V313" s="34"/>
    </row>
    <row r="314" spans="13:22" ht="15.75" x14ac:dyDescent="0.2">
      <c r="M314" s="7" t="s">
        <v>361</v>
      </c>
      <c r="N314" s="8" t="s">
        <v>130</v>
      </c>
      <c r="O314" s="8">
        <v>0.7</v>
      </c>
      <c r="P314" s="8">
        <v>0.1</v>
      </c>
      <c r="Q314" s="9" t="s">
        <v>13</v>
      </c>
      <c r="V314" s="34"/>
    </row>
    <row r="315" spans="13:22" ht="15.75" x14ac:dyDescent="0.2">
      <c r="M315" s="7" t="s">
        <v>362</v>
      </c>
      <c r="N315" s="8" t="s">
        <v>74</v>
      </c>
      <c r="O315" s="8">
        <v>0.7</v>
      </c>
      <c r="P315" s="8">
        <v>0.2</v>
      </c>
      <c r="Q315" s="9" t="s">
        <v>17</v>
      </c>
      <c r="V315" s="34"/>
    </row>
    <row r="316" spans="13:22" ht="15.75" x14ac:dyDescent="0.2">
      <c r="M316" s="7" t="s">
        <v>363</v>
      </c>
      <c r="N316" s="8" t="s">
        <v>35</v>
      </c>
      <c r="O316" s="8">
        <v>1</v>
      </c>
      <c r="P316" s="8">
        <v>0.25</v>
      </c>
      <c r="Q316" s="9" t="s">
        <v>33</v>
      </c>
      <c r="V316" s="34"/>
    </row>
    <row r="317" spans="13:22" ht="15.75" x14ac:dyDescent="0.2">
      <c r="M317" s="7" t="s">
        <v>364</v>
      </c>
      <c r="N317" s="8" t="s">
        <v>115</v>
      </c>
      <c r="O317" s="8">
        <v>0.7</v>
      </c>
      <c r="P317" s="8">
        <v>0.15</v>
      </c>
      <c r="Q317" s="9" t="s">
        <v>44</v>
      </c>
      <c r="V317" s="34"/>
    </row>
    <row r="318" spans="13:22" ht="15.75" x14ac:dyDescent="0.2">
      <c r="M318" s="7" t="s">
        <v>365</v>
      </c>
      <c r="N318" s="8" t="s">
        <v>58</v>
      </c>
      <c r="O318" s="8">
        <v>0.7</v>
      </c>
      <c r="P318" s="8">
        <v>0.1</v>
      </c>
      <c r="Q318" s="9" t="s">
        <v>13</v>
      </c>
      <c r="V318" s="34"/>
    </row>
    <row r="319" spans="13:22" ht="15.75" x14ac:dyDescent="0.2">
      <c r="M319" s="7" t="s">
        <v>366</v>
      </c>
      <c r="N319" s="8" t="s">
        <v>210</v>
      </c>
      <c r="O319" s="8">
        <v>0.7</v>
      </c>
      <c r="P319" s="8">
        <v>0.15</v>
      </c>
      <c r="Q319" s="9" t="s">
        <v>44</v>
      </c>
      <c r="V319" s="34"/>
    </row>
    <row r="320" spans="13:22" ht="15.75" x14ac:dyDescent="0.2">
      <c r="M320" s="7" t="s">
        <v>367</v>
      </c>
      <c r="N320" s="8" t="s">
        <v>40</v>
      </c>
      <c r="O320" s="8">
        <v>0.7</v>
      </c>
      <c r="P320" s="8">
        <v>0.1</v>
      </c>
      <c r="Q320" s="9" t="s">
        <v>13</v>
      </c>
      <c r="V320" s="34"/>
    </row>
    <row r="321" spans="13:22" ht="15.75" x14ac:dyDescent="0.2">
      <c r="M321" s="7" t="s">
        <v>368</v>
      </c>
      <c r="N321" s="8" t="s">
        <v>49</v>
      </c>
      <c r="O321" s="8">
        <v>1.6</v>
      </c>
      <c r="P321" s="8">
        <v>0.4</v>
      </c>
      <c r="Q321" s="9" t="s">
        <v>21</v>
      </c>
      <c r="V321" s="34"/>
    </row>
    <row r="322" spans="13:22" ht="15.75" x14ac:dyDescent="0.2">
      <c r="M322" s="7" t="s">
        <v>369</v>
      </c>
      <c r="N322" s="8" t="s">
        <v>35</v>
      </c>
      <c r="O322" s="8">
        <v>1.6</v>
      </c>
      <c r="P322" s="8">
        <v>0.35</v>
      </c>
      <c r="Q322" s="9" t="s">
        <v>53</v>
      </c>
      <c r="V322" s="34"/>
    </row>
    <row r="323" spans="13:22" ht="15.75" x14ac:dyDescent="0.2">
      <c r="M323" s="7" t="s">
        <v>370</v>
      </c>
      <c r="N323" s="8" t="s">
        <v>30</v>
      </c>
      <c r="O323" s="8">
        <v>0.7</v>
      </c>
      <c r="P323" s="8">
        <v>0.2</v>
      </c>
      <c r="Q323" s="9" t="s">
        <v>17</v>
      </c>
      <c r="V323" s="34"/>
    </row>
    <row r="324" spans="13:22" ht="15.75" x14ac:dyDescent="0.2">
      <c r="M324" s="7" t="s">
        <v>80</v>
      </c>
      <c r="N324" s="8" t="s">
        <v>80</v>
      </c>
      <c r="O324" s="8">
        <v>0.7</v>
      </c>
      <c r="P324" s="8">
        <v>0.3</v>
      </c>
      <c r="Q324" s="9" t="s">
        <v>36</v>
      </c>
      <c r="V324" s="34"/>
    </row>
    <row r="325" spans="13:22" ht="15.75" x14ac:dyDescent="0.2">
      <c r="M325" s="7" t="s">
        <v>371</v>
      </c>
      <c r="N325" s="8" t="s">
        <v>30</v>
      </c>
      <c r="O325" s="8">
        <v>0.7</v>
      </c>
      <c r="P325" s="8">
        <v>0.1</v>
      </c>
      <c r="Q325" s="9" t="s">
        <v>13</v>
      </c>
      <c r="V325" s="34"/>
    </row>
    <row r="326" spans="13:22" ht="15.75" x14ac:dyDescent="0.2">
      <c r="M326" s="7" t="s">
        <v>372</v>
      </c>
      <c r="N326" s="8" t="s">
        <v>107</v>
      </c>
      <c r="O326" s="8">
        <v>0.7</v>
      </c>
      <c r="P326" s="8">
        <v>0.1</v>
      </c>
      <c r="Q326" s="9" t="s">
        <v>13</v>
      </c>
      <c r="V326" s="34"/>
    </row>
    <row r="327" spans="13:22" ht="15.75" x14ac:dyDescent="0.2">
      <c r="M327" s="7" t="s">
        <v>373</v>
      </c>
      <c r="N327" s="8" t="s">
        <v>49</v>
      </c>
      <c r="O327" s="8">
        <v>1.6</v>
      </c>
      <c r="P327" s="8">
        <v>0.4</v>
      </c>
      <c r="Q327" s="9" t="s">
        <v>21</v>
      </c>
      <c r="V327" s="34"/>
    </row>
    <row r="328" spans="13:22" ht="15.75" x14ac:dyDescent="0.2">
      <c r="M328" s="7" t="s">
        <v>374</v>
      </c>
      <c r="N328" s="8" t="s">
        <v>55</v>
      </c>
      <c r="O328" s="8">
        <v>0.7</v>
      </c>
      <c r="P328" s="8">
        <v>0.15</v>
      </c>
      <c r="Q328" s="9" t="s">
        <v>44</v>
      </c>
      <c r="V328" s="34"/>
    </row>
    <row r="329" spans="13:22" ht="15.75" x14ac:dyDescent="0.2">
      <c r="M329" s="7" t="s">
        <v>375</v>
      </c>
      <c r="N329" s="8" t="s">
        <v>107</v>
      </c>
      <c r="O329" s="8">
        <v>0.7</v>
      </c>
      <c r="P329" s="8">
        <v>0.15</v>
      </c>
      <c r="Q329" s="9" t="s">
        <v>44</v>
      </c>
      <c r="V329" s="34"/>
    </row>
    <row r="330" spans="13:22" ht="15.75" x14ac:dyDescent="0.2">
      <c r="M330" s="7" t="s">
        <v>376</v>
      </c>
      <c r="N330" s="8" t="s">
        <v>102</v>
      </c>
      <c r="O330" s="8">
        <v>0.7</v>
      </c>
      <c r="P330" s="8">
        <v>0.25</v>
      </c>
      <c r="Q330" s="9" t="s">
        <v>33</v>
      </c>
      <c r="V330" s="34"/>
    </row>
    <row r="331" spans="13:22" ht="15.75" x14ac:dyDescent="0.2">
      <c r="M331" s="7" t="s">
        <v>377</v>
      </c>
      <c r="N331" s="8" t="s">
        <v>32</v>
      </c>
      <c r="O331" s="8">
        <v>1.6</v>
      </c>
      <c r="P331" s="8">
        <v>0.25</v>
      </c>
      <c r="Q331" s="9" t="s">
        <v>33</v>
      </c>
      <c r="V331" s="34"/>
    </row>
    <row r="332" spans="13:22" ht="15.75" x14ac:dyDescent="0.2">
      <c r="M332" s="7" t="s">
        <v>378</v>
      </c>
      <c r="N332" s="8" t="s">
        <v>58</v>
      </c>
      <c r="O332" s="8">
        <v>0.7</v>
      </c>
      <c r="P332" s="8">
        <v>0.1</v>
      </c>
      <c r="Q332" s="9" t="s">
        <v>13</v>
      </c>
      <c r="V332" s="34"/>
    </row>
    <row r="333" spans="13:22" ht="15.75" x14ac:dyDescent="0.2">
      <c r="M333" s="7" t="s">
        <v>379</v>
      </c>
      <c r="N333" s="8" t="s">
        <v>380</v>
      </c>
      <c r="O333" s="8">
        <v>0.7</v>
      </c>
      <c r="P333" s="8">
        <v>0.15</v>
      </c>
      <c r="Q333" s="9" t="s">
        <v>44</v>
      </c>
      <c r="V333" s="34"/>
    </row>
    <row r="334" spans="13:22" ht="15.75" x14ac:dyDescent="0.2">
      <c r="M334" s="7" t="s">
        <v>381</v>
      </c>
      <c r="N334" s="8" t="s">
        <v>101</v>
      </c>
      <c r="O334" s="8">
        <v>1.6</v>
      </c>
      <c r="P334" s="8">
        <v>0.3</v>
      </c>
      <c r="Q334" s="9" t="s">
        <v>36</v>
      </c>
      <c r="V334" s="34"/>
    </row>
    <row r="335" spans="13:22" ht="15.75" x14ac:dyDescent="0.2">
      <c r="M335" s="7" t="s">
        <v>382</v>
      </c>
      <c r="N335" s="8" t="s">
        <v>40</v>
      </c>
      <c r="O335" s="8">
        <v>0.7</v>
      </c>
      <c r="P335" s="8">
        <v>0.1</v>
      </c>
      <c r="Q335" s="9" t="s">
        <v>13</v>
      </c>
      <c r="V335" s="34"/>
    </row>
    <row r="336" spans="13:22" ht="15.75" x14ac:dyDescent="0.2">
      <c r="M336" s="7" t="s">
        <v>383</v>
      </c>
      <c r="N336" s="8" t="s">
        <v>138</v>
      </c>
      <c r="O336" s="8">
        <v>0.7</v>
      </c>
      <c r="P336" s="8">
        <v>0.1</v>
      </c>
      <c r="Q336" s="9" t="s">
        <v>13</v>
      </c>
      <c r="V336" s="34"/>
    </row>
    <row r="337" spans="13:22" ht="15.75" x14ac:dyDescent="0.2">
      <c r="M337" s="7" t="s">
        <v>384</v>
      </c>
      <c r="N337" s="8" t="s">
        <v>102</v>
      </c>
      <c r="O337" s="8">
        <v>0.7</v>
      </c>
      <c r="P337" s="8">
        <v>0.2</v>
      </c>
      <c r="Q337" s="9" t="s">
        <v>17</v>
      </c>
      <c r="V337" s="34"/>
    </row>
    <row r="338" spans="13:22" ht="15.75" x14ac:dyDescent="0.2">
      <c r="M338" s="7" t="s">
        <v>385</v>
      </c>
      <c r="N338" s="8" t="s">
        <v>32</v>
      </c>
      <c r="O338" s="8">
        <v>1</v>
      </c>
      <c r="P338" s="8">
        <v>0.2</v>
      </c>
      <c r="Q338" s="9" t="s">
        <v>17</v>
      </c>
      <c r="V338" s="34"/>
    </row>
    <row r="339" spans="13:22" thickBot="1" x14ac:dyDescent="0.25">
      <c r="M339" s="13" t="s">
        <v>386</v>
      </c>
      <c r="N339" s="14" t="s">
        <v>12</v>
      </c>
      <c r="O339" s="14">
        <v>0.7</v>
      </c>
      <c r="P339" s="14">
        <v>0.1</v>
      </c>
      <c r="Q339" s="15" t="s">
        <v>13</v>
      </c>
      <c r="V339" s="34"/>
    </row>
  </sheetData>
  <sheetProtection password="CFF4" sheet="1" objects="1" scenarios="1"/>
  <mergeCells count="4">
    <mergeCell ref="N120:N121"/>
    <mergeCell ref="O120:O121"/>
    <mergeCell ref="P120:P121"/>
    <mergeCell ref="Q120:Q1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48</vt:i4>
      </vt:variant>
    </vt:vector>
  </HeadingPairs>
  <TitlesOfParts>
    <vt:vector size="53" baseType="lpstr">
      <vt:lpstr>Forța_tăietoare_de_bază_Fb </vt:lpstr>
      <vt:lpstr>Spectrul_de_Proiectare</vt:lpstr>
      <vt:lpstr>Spectrul_vertical</vt:lpstr>
      <vt:lpstr>Spectrul_de_Răspuns</vt:lpstr>
      <vt:lpstr>Date de intrare</vt:lpstr>
      <vt:lpstr>ag</vt:lpstr>
      <vt:lpstr>ag_g</vt:lpstr>
      <vt:lpstr>agv</vt:lpstr>
      <vt:lpstr>c_1</vt:lpstr>
      <vt:lpstr>c_2</vt:lpstr>
      <vt:lpstr>Data_DCH</vt:lpstr>
      <vt:lpstr>Data_DCL</vt:lpstr>
      <vt:lpstr>Data_DCM</vt:lpstr>
      <vt:lpstr>Data_ks</vt:lpstr>
      <vt:lpstr>Data_Loc.</vt:lpstr>
      <vt:lpstr>Data_Str.</vt:lpstr>
      <vt:lpstr>Data_TB</vt:lpstr>
      <vt:lpstr>Data_TC</vt:lpstr>
      <vt:lpstr>Data_TC_a</vt:lpstr>
      <vt:lpstr>Data_TD</vt:lpstr>
      <vt:lpstr>Data_αu_α1</vt:lpstr>
      <vt:lpstr>G_str</vt:lpstr>
      <vt:lpstr>k_w1</vt:lpstr>
      <vt:lpstr>k_w2</vt:lpstr>
      <vt:lpstr>Localitate</vt:lpstr>
      <vt:lpstr>q_0</vt:lpstr>
      <vt:lpstr>q_01</vt:lpstr>
      <vt:lpstr>q_02</vt:lpstr>
      <vt:lpstr>q_spd</vt:lpstr>
      <vt:lpstr>q_v</vt:lpstr>
      <vt:lpstr>qstr_1</vt:lpstr>
      <vt:lpstr>qstr_2</vt:lpstr>
      <vt:lpstr>T_1</vt:lpstr>
      <vt:lpstr>T_2</vt:lpstr>
      <vt:lpstr>TB</vt:lpstr>
      <vt:lpstr>TBv</vt:lpstr>
      <vt:lpstr>TC</vt:lpstr>
      <vt:lpstr>TCv</vt:lpstr>
      <vt:lpstr>TD</vt:lpstr>
      <vt:lpstr>TDv</vt:lpstr>
      <vt:lpstr>αu_α1_1</vt:lpstr>
      <vt:lpstr>αu_α1_2</vt:lpstr>
      <vt:lpstr>β0_</vt:lpstr>
      <vt:lpstr>β0_T1</vt:lpstr>
      <vt:lpstr>β0_T2</vt:lpstr>
      <vt:lpstr>β0v</vt:lpstr>
      <vt:lpstr>γI</vt:lpstr>
      <vt:lpstr>η_sn</vt:lpstr>
      <vt:lpstr>η_spd</vt:lpstr>
      <vt:lpstr>η_sv</vt:lpstr>
      <vt:lpstr>ηq_1</vt:lpstr>
      <vt:lpstr>ηq_2</vt:lpstr>
      <vt:lpstr>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n2</dc:creator>
  <cp:lastModifiedBy>n2</cp:lastModifiedBy>
  <dcterms:created xsi:type="dcterms:W3CDTF">2009-04-01T16:29:35Z</dcterms:created>
  <dcterms:modified xsi:type="dcterms:W3CDTF">2014-07-09T13:04:09Z</dcterms:modified>
</cp:coreProperties>
</file>