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iese Desenate\"/>
    </mc:Choice>
  </mc:AlternateContent>
  <bookViews>
    <workbookView xWindow="240" yWindow="48" windowWidth="21072" windowHeight="10032"/>
  </bookViews>
  <sheets>
    <sheet name="calcul stalpi" sheetId="1" r:id="rId1"/>
  </sheets>
  <calcPr calcId="152511"/>
</workbook>
</file>

<file path=xl/calcChain.xml><?xml version="1.0" encoding="utf-8"?>
<calcChain xmlns="http://schemas.openxmlformats.org/spreadsheetml/2006/main">
  <c r="K43" i="1" l="1"/>
  <c r="K44" i="1" s="1"/>
  <c r="K45" i="1" s="1"/>
  <c r="K39" i="1"/>
  <c r="T30" i="1"/>
  <c r="T31" i="1"/>
  <c r="T32" i="1"/>
  <c r="T33" i="1"/>
  <c r="T34" i="1"/>
  <c r="T29" i="1"/>
  <c r="S30" i="1"/>
  <c r="S31" i="1"/>
  <c r="S32" i="1"/>
  <c r="S33" i="1"/>
  <c r="S34" i="1"/>
  <c r="S29" i="1"/>
  <c r="O30" i="1"/>
  <c r="O31" i="1"/>
  <c r="O32" i="1"/>
  <c r="O33" i="1"/>
  <c r="O34" i="1"/>
  <c r="O29" i="1"/>
  <c r="F11" i="1"/>
  <c r="F13" i="1" s="1"/>
  <c r="F8" i="1"/>
  <c r="K40" i="1" s="1"/>
  <c r="W30" i="1" l="1"/>
  <c r="W32" i="1"/>
  <c r="AA32" i="1" s="1"/>
  <c r="W31" i="1"/>
  <c r="AA31" i="1" s="1"/>
  <c r="W33" i="1"/>
  <c r="AA33" i="1" s="1"/>
  <c r="W29" i="1"/>
  <c r="AA29" i="1" s="1"/>
  <c r="K42" i="1" s="1"/>
  <c r="W34" i="1"/>
  <c r="AA34" i="1" s="1"/>
  <c r="B48" i="1"/>
  <c r="J48" i="1" s="1"/>
  <c r="AA30" i="1"/>
  <c r="T47" i="1" l="1"/>
  <c r="K41" i="1"/>
  <c r="V42" i="1" s="1"/>
  <c r="Y47" i="1" l="1"/>
</calcChain>
</file>

<file path=xl/sharedStrings.xml><?xml version="1.0" encoding="utf-8"?>
<sst xmlns="http://schemas.openxmlformats.org/spreadsheetml/2006/main" count="154" uniqueCount="81">
  <si>
    <t>Verificarea capacitatii portante a sectiunii stalpului</t>
  </si>
  <si>
    <t>Ned=</t>
  </si>
  <si>
    <t>Med=</t>
  </si>
  <si>
    <t>kN</t>
  </si>
  <si>
    <t>kNm</t>
  </si>
  <si>
    <t>Sectiune stalp</t>
  </si>
  <si>
    <t>ls=</t>
  </si>
  <si>
    <t>bs=</t>
  </si>
  <si>
    <t>cm</t>
  </si>
  <si>
    <t>Beton:</t>
  </si>
  <si>
    <t>C40/50</t>
  </si>
  <si>
    <t>fck=</t>
  </si>
  <si>
    <t>N/mm2</t>
  </si>
  <si>
    <t>Otel:</t>
  </si>
  <si>
    <t>BST500S</t>
  </si>
  <si>
    <t>fyk=</t>
  </si>
  <si>
    <t>fcd=fck/1,5=</t>
  </si>
  <si>
    <t>fyd=fyk/1,15=</t>
  </si>
  <si>
    <t>εyd=1000∙fyd/Es=</t>
  </si>
  <si>
    <t>Es=</t>
  </si>
  <si>
    <t>Armare</t>
  </si>
  <si>
    <t>x</t>
  </si>
  <si>
    <t>Ø</t>
  </si>
  <si>
    <t>=</t>
  </si>
  <si>
    <t>mm2</t>
  </si>
  <si>
    <t>mm</t>
  </si>
  <si>
    <t>+</t>
  </si>
  <si>
    <t>‰</t>
  </si>
  <si>
    <t>x=</t>
  </si>
  <si>
    <t>εc=εcu2=</t>
  </si>
  <si>
    <t>αf=(3εc-2)/3εc=</t>
  </si>
  <si>
    <t>Ned+ΣF(+)=</t>
  </si>
  <si>
    <t>Fc+ΣF(-)=</t>
  </si>
  <si>
    <t>δx=(εc(3εc-4)+2)/(2εc(3εc-2))=</t>
  </si>
  <si>
    <t>dc=δx∙x=</t>
  </si>
  <si>
    <t>z=d-dc=</t>
  </si>
  <si>
    <t>d1=</t>
  </si>
  <si>
    <t>d2=</t>
  </si>
  <si>
    <t>d3=</t>
  </si>
  <si>
    <t>d4=</t>
  </si>
  <si>
    <t>d5=</t>
  </si>
  <si>
    <t>d6=</t>
  </si>
  <si>
    <t>Mrd=Fc∙z+F1(d6-d1)-F2(d6-d2)-F3(d6-d3)-F4(d6-d4)-F5(d6-d5)-Ned(ls/s-d1)=</t>
  </si>
  <si>
    <t>As1=</t>
  </si>
  <si>
    <t>As2=</t>
  </si>
  <si>
    <t>As3=</t>
  </si>
  <si>
    <t>As4=</t>
  </si>
  <si>
    <t>As5=</t>
  </si>
  <si>
    <t>As6=</t>
  </si>
  <si>
    <t>σs1=fyd=</t>
  </si>
  <si>
    <t>σs3=fyd=</t>
  </si>
  <si>
    <t>σs4=fyd=</t>
  </si>
  <si>
    <t>σs5=fyd=</t>
  </si>
  <si>
    <t>σs6=fyd=</t>
  </si>
  <si>
    <t>Deformatii</t>
  </si>
  <si>
    <t>Eforturi</t>
  </si>
  <si>
    <t>Forte asociate</t>
  </si>
  <si>
    <t>Fc=bs∙x∙αf∙fcd=</t>
  </si>
  <si>
    <t>&gt;</t>
  </si>
  <si>
    <t>Med</t>
  </si>
  <si>
    <t>Momentul capabil al sectiunii este:</t>
  </si>
  <si>
    <t>(pozitia axei neutre)</t>
  </si>
  <si>
    <t>ρ=</t>
  </si>
  <si>
    <t>&gt;=</t>
  </si>
  <si>
    <t>εs'1=</t>
  </si>
  <si>
    <t>εs'2=</t>
  </si>
  <si>
    <t>εs'3=</t>
  </si>
  <si>
    <t>εs'4=</t>
  </si>
  <si>
    <t>εs'5=</t>
  </si>
  <si>
    <t>εs'6=</t>
  </si>
  <si>
    <t>σs2=εs'2∙Es=</t>
  </si>
  <si>
    <t>(valoarea rezultantei compresiunilor in beton)</t>
  </si>
  <si>
    <t>Ned+ΣF(+)=Fc+ΣF(-)</t>
  </si>
  <si>
    <r>
      <t>F1=As1</t>
    </r>
    <r>
      <rPr>
        <sz val="11"/>
        <color theme="1"/>
        <rFont val="Calibri"/>
        <family val="2"/>
        <charset val="238"/>
      </rPr>
      <t>∙σs=</t>
    </r>
  </si>
  <si>
    <r>
      <t>F2=As2</t>
    </r>
    <r>
      <rPr>
        <sz val="11"/>
        <color theme="1"/>
        <rFont val="Calibri"/>
        <family val="2"/>
        <charset val="238"/>
      </rPr>
      <t>∙σs=</t>
    </r>
  </si>
  <si>
    <r>
      <t>F3=As3</t>
    </r>
    <r>
      <rPr>
        <sz val="11"/>
        <color theme="1"/>
        <rFont val="Calibri"/>
        <family val="2"/>
        <charset val="238"/>
      </rPr>
      <t>∙σs=</t>
    </r>
  </si>
  <si>
    <r>
      <t>F4=As4</t>
    </r>
    <r>
      <rPr>
        <sz val="11"/>
        <color theme="1"/>
        <rFont val="Calibri"/>
        <family val="2"/>
        <charset val="238"/>
      </rPr>
      <t>∙σs=</t>
    </r>
  </si>
  <si>
    <r>
      <t>F5=As5</t>
    </r>
    <r>
      <rPr>
        <sz val="11"/>
        <color theme="1"/>
        <rFont val="Calibri"/>
        <family val="2"/>
        <charset val="238"/>
      </rPr>
      <t>∙σs=</t>
    </r>
  </si>
  <si>
    <r>
      <t>F6=As6</t>
    </r>
    <r>
      <rPr>
        <sz val="11"/>
        <color theme="1"/>
        <rFont val="Calibri"/>
        <family val="2"/>
        <charset val="238"/>
      </rPr>
      <t>∙σs=</t>
    </r>
  </si>
  <si>
    <t>- stalpi interiori -</t>
  </si>
  <si>
    <t>Solicitari stalp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</si>
</sst>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/>
    <xf numFmtId="4" fontId="3" fillId="0" borderId="0" xfId="0" applyNumberFormat="1" applyFont="1" applyAlignment="1"/>
    <xf numFmtId="0" fontId="4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247650</xdr:colOff>
      <xdr:row>16</xdr:row>
      <xdr:rowOff>1</xdr:rowOff>
    </xdr:from>
    <xdr:to>
      <xdr:col>25</xdr:col>
      <xdr:colOff>68463</xdr:colOff>
      <xdr:row>27</xdr:row>
      <xdr:rowOff>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076576"/>
          <a:ext cx="6955038" cy="209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8"/>
  <sheetViews>
    <sheetView tabSelected="1" zoomScaleNormal="100" workbookViewId="0">
      <selection activeCell="V38" sqref="V38"/>
    </sheetView>
  </sheetViews>
  <sheetFormatPr defaultRowHeight="14.4" x14ac:dyDescent="0.3"/>
  <cols>
    <col min="1" max="1" width="4.6640625" customWidth="1"/>
    <col min="2" max="2" width="4.109375" customWidth="1"/>
    <col min="3" max="3" width="4.44140625" bestFit="1" customWidth="1"/>
    <col min="4" max="4" width="5.5546875" customWidth="1"/>
    <col min="5" max="5" width="1.88671875" customWidth="1"/>
    <col min="6" max="6" width="2" bestFit="1" customWidth="1"/>
    <col min="7" max="7" width="2.44140625" bestFit="1" customWidth="1"/>
    <col min="8" max="8" width="3" bestFit="1" customWidth="1"/>
    <col min="9" max="11" width="2" bestFit="1" customWidth="1"/>
    <col min="12" max="12" width="2.44140625" bestFit="1" customWidth="1"/>
    <col min="13" max="13" width="3" bestFit="1" customWidth="1"/>
    <col min="14" max="14" width="2" bestFit="1" customWidth="1"/>
    <col min="15" max="15" width="8.44140625" customWidth="1"/>
    <col min="16" max="16" width="5.44140625" bestFit="1" customWidth="1"/>
    <col min="17" max="17" width="2.33203125" customWidth="1"/>
    <col min="18" max="18" width="5.33203125" bestFit="1" customWidth="1"/>
    <col min="19" max="19" width="10.5546875" bestFit="1" customWidth="1"/>
    <col min="20" max="20" width="5.5546875" bestFit="1" customWidth="1"/>
    <col min="21" max="21" width="4.33203125" customWidth="1"/>
    <col min="22" max="22" width="11.6640625" bestFit="1" customWidth="1"/>
    <col min="23" max="23" width="6.5546875" bestFit="1" customWidth="1"/>
    <col min="24" max="24" width="7.6640625" bestFit="1" customWidth="1"/>
    <col min="25" max="25" width="2.33203125" customWidth="1"/>
    <col min="26" max="26" width="10.6640625" bestFit="1" customWidth="1"/>
    <col min="28" max="28" width="3.44140625" bestFit="1" customWidth="1"/>
  </cols>
  <sheetData>
    <row r="1" spans="1:28" ht="17.399999999999999" x14ac:dyDescent="0.3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28" x14ac:dyDescent="0.3">
      <c r="A2" s="11" t="s">
        <v>79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28" x14ac:dyDescent="0.3">
      <c r="A3" s="10" t="s">
        <v>80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6"/>
      <c r="M3" s="6"/>
      <c r="N3" s="6"/>
      <c r="O3" s="6"/>
      <c r="P3" s="6"/>
      <c r="Q3" s="6"/>
    </row>
    <row r="4" spans="1:28" x14ac:dyDescent="0.3">
      <c r="A4" s="22" t="s">
        <v>1</v>
      </c>
      <c r="B4" s="22"/>
      <c r="C4" s="22"/>
      <c r="D4" s="22"/>
      <c r="E4" s="22"/>
      <c r="F4" s="13">
        <v>2085.6799999999998</v>
      </c>
      <c r="G4" s="13"/>
      <c r="H4" s="13"/>
      <c r="I4" s="13"/>
      <c r="J4" s="22" t="s">
        <v>3</v>
      </c>
      <c r="K4" s="22"/>
      <c r="L4" s="22"/>
      <c r="M4" s="22"/>
    </row>
    <row r="5" spans="1:28" x14ac:dyDescent="0.3">
      <c r="A5" s="22" t="s">
        <v>2</v>
      </c>
      <c r="B5" s="22"/>
      <c r="C5" s="22"/>
      <c r="D5" s="22"/>
      <c r="E5" s="22"/>
      <c r="F5" s="13">
        <v>800</v>
      </c>
      <c r="G5" s="13"/>
      <c r="H5" s="13"/>
      <c r="I5" s="13"/>
      <c r="J5" s="22" t="s">
        <v>4</v>
      </c>
      <c r="K5" s="22"/>
      <c r="L5" s="22"/>
      <c r="M5" s="22"/>
    </row>
    <row r="6" spans="1:28" x14ac:dyDescent="0.3">
      <c r="A6" s="13" t="s">
        <v>9</v>
      </c>
      <c r="B6" s="13"/>
      <c r="C6" s="13"/>
      <c r="D6" s="13"/>
      <c r="E6" s="13"/>
      <c r="F6" s="13" t="s">
        <v>10</v>
      </c>
      <c r="G6" s="13"/>
      <c r="H6" s="13"/>
      <c r="I6" s="13"/>
    </row>
    <row r="7" spans="1:28" x14ac:dyDescent="0.3">
      <c r="A7" s="12" t="s">
        <v>11</v>
      </c>
      <c r="B7" s="12"/>
      <c r="C7" s="12"/>
      <c r="D7" s="12"/>
      <c r="E7" s="12"/>
      <c r="F7" s="12">
        <v>40</v>
      </c>
      <c r="G7" s="12"/>
      <c r="H7" s="12"/>
      <c r="I7" s="12"/>
      <c r="J7" s="12" t="s">
        <v>12</v>
      </c>
      <c r="K7" s="12"/>
      <c r="L7" s="12"/>
      <c r="M7" s="12"/>
    </row>
    <row r="8" spans="1:28" x14ac:dyDescent="0.3">
      <c r="A8" s="12" t="s">
        <v>16</v>
      </c>
      <c r="B8" s="12"/>
      <c r="C8" s="12"/>
      <c r="D8" s="12"/>
      <c r="E8" s="12"/>
      <c r="F8" s="14">
        <f>F7/1.5</f>
        <v>26.666666666666668</v>
      </c>
      <c r="G8" s="14"/>
      <c r="H8" s="14"/>
      <c r="I8" s="14"/>
      <c r="J8" s="12" t="s">
        <v>12</v>
      </c>
      <c r="K8" s="12"/>
      <c r="L8" s="12"/>
      <c r="M8" s="12"/>
    </row>
    <row r="9" spans="1:28" x14ac:dyDescent="0.3">
      <c r="A9" s="13" t="s">
        <v>13</v>
      </c>
      <c r="B9" s="13"/>
      <c r="C9" s="13"/>
      <c r="D9" s="13"/>
      <c r="E9" s="13"/>
      <c r="F9" s="13" t="s">
        <v>14</v>
      </c>
      <c r="G9" s="13"/>
      <c r="H9" s="13"/>
      <c r="I9" s="13"/>
    </row>
    <row r="10" spans="1:28" x14ac:dyDescent="0.3">
      <c r="A10" s="12" t="s">
        <v>15</v>
      </c>
      <c r="B10" s="12"/>
      <c r="C10" s="12"/>
      <c r="D10" s="12"/>
      <c r="E10" s="12"/>
      <c r="F10" s="12">
        <v>500</v>
      </c>
      <c r="G10" s="12"/>
      <c r="H10" s="12"/>
      <c r="I10" s="12"/>
      <c r="J10" s="12" t="s">
        <v>12</v>
      </c>
      <c r="K10" s="12"/>
      <c r="L10" s="12"/>
      <c r="M10" s="12"/>
    </row>
    <row r="11" spans="1:28" x14ac:dyDescent="0.3">
      <c r="A11" s="12" t="s">
        <v>17</v>
      </c>
      <c r="B11" s="12"/>
      <c r="C11" s="12"/>
      <c r="D11" s="12"/>
      <c r="E11" s="12"/>
      <c r="F11" s="14">
        <f>F10/1.15</f>
        <v>434.78260869565219</v>
      </c>
      <c r="G11" s="14"/>
      <c r="H11" s="14"/>
      <c r="I11" s="14"/>
      <c r="J11" s="12" t="s">
        <v>12</v>
      </c>
      <c r="K11" s="12"/>
      <c r="L11" s="12"/>
      <c r="M11" s="12"/>
    </row>
    <row r="12" spans="1:28" x14ac:dyDescent="0.3">
      <c r="A12" s="12" t="s">
        <v>19</v>
      </c>
      <c r="B12" s="12"/>
      <c r="C12" s="12"/>
      <c r="D12" s="12"/>
      <c r="E12" s="12"/>
      <c r="F12" s="15">
        <v>200000</v>
      </c>
      <c r="G12" s="15"/>
      <c r="H12" s="15"/>
      <c r="I12" s="15"/>
      <c r="J12" s="12" t="s">
        <v>12</v>
      </c>
      <c r="K12" s="12"/>
      <c r="L12" s="12"/>
      <c r="M12" s="12"/>
    </row>
    <row r="13" spans="1:28" x14ac:dyDescent="0.3">
      <c r="A13" s="19" t="s">
        <v>18</v>
      </c>
      <c r="B13" s="19"/>
      <c r="C13" s="19"/>
      <c r="D13" s="19"/>
      <c r="E13" s="19"/>
      <c r="F13" s="16">
        <f>1000*F11/F12</f>
        <v>2.1739130434782608</v>
      </c>
      <c r="G13" s="16"/>
      <c r="H13" s="16"/>
      <c r="I13" s="16"/>
      <c r="J13" s="19" t="s">
        <v>27</v>
      </c>
      <c r="K13" s="19"/>
      <c r="L13" s="19"/>
      <c r="M13" s="19"/>
    </row>
    <row r="14" spans="1:28" x14ac:dyDescent="0.3">
      <c r="A14" s="13" t="s">
        <v>5</v>
      </c>
      <c r="B14" s="13"/>
      <c r="C14" s="13"/>
      <c r="D14" s="13"/>
    </row>
    <row r="15" spans="1:28" x14ac:dyDescent="0.3">
      <c r="A15" s="12" t="s">
        <v>6</v>
      </c>
      <c r="B15" s="12"/>
      <c r="C15" s="12"/>
      <c r="D15" s="12"/>
      <c r="E15" s="12"/>
      <c r="F15" s="12">
        <v>85</v>
      </c>
      <c r="G15" s="12"/>
      <c r="H15" s="12"/>
      <c r="I15" s="12"/>
      <c r="J15" s="12" t="s">
        <v>8</v>
      </c>
      <c r="K15" s="12"/>
      <c r="L15" s="12"/>
      <c r="M15" s="12"/>
    </row>
    <row r="16" spans="1:28" x14ac:dyDescent="0.3">
      <c r="A16" s="12" t="s">
        <v>7</v>
      </c>
      <c r="B16" s="12"/>
      <c r="C16" s="12"/>
      <c r="D16" s="12"/>
      <c r="E16" s="12"/>
      <c r="F16" s="12">
        <v>85</v>
      </c>
      <c r="G16" s="12"/>
      <c r="H16" s="12"/>
      <c r="I16" s="12"/>
      <c r="J16" s="12" t="s">
        <v>8</v>
      </c>
      <c r="K16" s="12"/>
      <c r="L16" s="12"/>
      <c r="M16" s="12"/>
    </row>
    <row r="17" spans="1:28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28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28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28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28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28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28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28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28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28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28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28" x14ac:dyDescent="0.3">
      <c r="A28" s="13" t="s">
        <v>20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R28" s="13" t="s">
        <v>54</v>
      </c>
      <c r="S28" s="13"/>
      <c r="T28" s="13"/>
      <c r="U28" s="13"/>
      <c r="V28" s="13" t="s">
        <v>55</v>
      </c>
      <c r="W28" s="13"/>
      <c r="X28" s="13"/>
      <c r="Z28" s="13" t="s">
        <v>56</v>
      </c>
      <c r="AA28" s="13"/>
      <c r="AB28" s="13"/>
    </row>
    <row r="29" spans="1:28" x14ac:dyDescent="0.3">
      <c r="A29" t="s">
        <v>36</v>
      </c>
      <c r="B29">
        <v>50</v>
      </c>
      <c r="C29" t="s">
        <v>25</v>
      </c>
      <c r="D29" t="s">
        <v>43</v>
      </c>
      <c r="E29">
        <v>4</v>
      </c>
      <c r="F29" t="s">
        <v>21</v>
      </c>
      <c r="G29" s="1" t="s">
        <v>22</v>
      </c>
      <c r="H29">
        <v>25</v>
      </c>
      <c r="I29" t="s">
        <v>26</v>
      </c>
      <c r="J29">
        <v>2</v>
      </c>
      <c r="K29" t="s">
        <v>21</v>
      </c>
      <c r="L29" s="1" t="s">
        <v>22</v>
      </c>
      <c r="M29">
        <v>16</v>
      </c>
      <c r="N29" t="s">
        <v>23</v>
      </c>
      <c r="O29" s="2">
        <f>E29*PI()*H29*H29/4+J29*PI()*M29*M29/4</f>
        <v>2365.6192681531143</v>
      </c>
      <c r="P29" t="s">
        <v>24</v>
      </c>
      <c r="R29" t="s">
        <v>64</v>
      </c>
      <c r="S29" t="str">
        <f t="shared" ref="S29:S34" si="0">IF($D$38&lt;B29,"εc∙(d-x)/x=","εc∙(x-d)/x=")</f>
        <v>εc∙(x-d)/x=</v>
      </c>
      <c r="T29" s="2">
        <f t="shared" ref="T29:T34" si="1">ABS($D$37*($D$38-$B29)/$D$38)</f>
        <v>2.4339766023093112</v>
      </c>
      <c r="U29" s="1" t="s">
        <v>27</v>
      </c>
      <c r="V29" s="1" t="s">
        <v>49</v>
      </c>
      <c r="W29" s="2">
        <f t="shared" ref="W29:W34" si="2">IF($T29&gt;$F$13,$F$11,$T29/1000*$F$12)</f>
        <v>434.78260869565219</v>
      </c>
      <c r="X29" t="s">
        <v>12</v>
      </c>
      <c r="Z29" t="s">
        <v>73</v>
      </c>
      <c r="AA29" s="2">
        <f>O29*W29/1000</f>
        <v>1028.5301165883106</v>
      </c>
      <c r="AB29" t="s">
        <v>3</v>
      </c>
    </row>
    <row r="30" spans="1:28" x14ac:dyDescent="0.3">
      <c r="A30" t="s">
        <v>37</v>
      </c>
      <c r="B30">
        <v>200</v>
      </c>
      <c r="C30" t="s">
        <v>25</v>
      </c>
      <c r="D30" t="s">
        <v>44</v>
      </c>
      <c r="E30">
        <v>2</v>
      </c>
      <c r="F30" t="s">
        <v>21</v>
      </c>
      <c r="G30" s="1" t="s">
        <v>22</v>
      </c>
      <c r="H30">
        <v>25</v>
      </c>
      <c r="I30" t="s">
        <v>26</v>
      </c>
      <c r="J30">
        <v>0</v>
      </c>
      <c r="K30" t="s">
        <v>21</v>
      </c>
      <c r="L30" s="1" t="s">
        <v>22</v>
      </c>
      <c r="M30">
        <v>16</v>
      </c>
      <c r="N30" t="s">
        <v>23</v>
      </c>
      <c r="O30" s="2">
        <f t="shared" ref="O30:O34" si="3">E30*PI()*H30*H30/4+J30*PI()*M30*M30/4</f>
        <v>981.74770424681037</v>
      </c>
      <c r="P30" t="s">
        <v>24</v>
      </c>
      <c r="R30" t="s">
        <v>65</v>
      </c>
      <c r="S30" t="str">
        <f t="shared" si="0"/>
        <v>εc∙(d-x)/x=</v>
      </c>
      <c r="T30" s="2">
        <f t="shared" si="1"/>
        <v>0.76409359076275529</v>
      </c>
      <c r="U30" s="1" t="s">
        <v>27</v>
      </c>
      <c r="V30" s="1" t="s">
        <v>70</v>
      </c>
      <c r="W30" s="2">
        <f t="shared" si="2"/>
        <v>152.81871815255107</v>
      </c>
      <c r="X30" t="s">
        <v>12</v>
      </c>
      <c r="Z30" t="s">
        <v>74</v>
      </c>
      <c r="AA30" s="2">
        <f t="shared" ref="AA30:AA34" si="4">O30*W30/1000</f>
        <v>150.0294257122074</v>
      </c>
      <c r="AB30" t="s">
        <v>3</v>
      </c>
    </row>
    <row r="31" spans="1:28" x14ac:dyDescent="0.3">
      <c r="A31" t="s">
        <v>38</v>
      </c>
      <c r="B31">
        <v>350</v>
      </c>
      <c r="C31" t="s">
        <v>25</v>
      </c>
      <c r="D31" t="s">
        <v>45</v>
      </c>
      <c r="E31">
        <v>2</v>
      </c>
      <c r="F31" t="s">
        <v>21</v>
      </c>
      <c r="G31" s="1" t="s">
        <v>22</v>
      </c>
      <c r="H31">
        <v>16</v>
      </c>
      <c r="I31" t="s">
        <v>26</v>
      </c>
      <c r="J31">
        <v>0</v>
      </c>
      <c r="K31" t="s">
        <v>21</v>
      </c>
      <c r="L31" s="1" t="s">
        <v>22</v>
      </c>
      <c r="M31">
        <v>16</v>
      </c>
      <c r="N31" t="s">
        <v>23</v>
      </c>
      <c r="O31" s="2">
        <f t="shared" si="3"/>
        <v>402.12385965949352</v>
      </c>
      <c r="P31" t="s">
        <v>24</v>
      </c>
      <c r="R31" t="s">
        <v>66</v>
      </c>
      <c r="S31" t="str">
        <f t="shared" si="0"/>
        <v>εc∙(d-x)/x=</v>
      </c>
      <c r="T31" s="2">
        <f t="shared" si="1"/>
        <v>3.9621637838348214</v>
      </c>
      <c r="U31" s="1" t="s">
        <v>27</v>
      </c>
      <c r="V31" s="1" t="s">
        <v>50</v>
      </c>
      <c r="W31" s="2">
        <f t="shared" si="2"/>
        <v>434.78260869565219</v>
      </c>
      <c r="X31" t="s">
        <v>12</v>
      </c>
      <c r="Z31" t="s">
        <v>75</v>
      </c>
      <c r="AA31" s="2">
        <f t="shared" si="4"/>
        <v>174.83646072151893</v>
      </c>
      <c r="AB31" t="s">
        <v>3</v>
      </c>
    </row>
    <row r="32" spans="1:28" x14ac:dyDescent="0.3">
      <c r="A32" t="s">
        <v>39</v>
      </c>
      <c r="B32">
        <v>500</v>
      </c>
      <c r="C32" t="s">
        <v>25</v>
      </c>
      <c r="D32" t="s">
        <v>46</v>
      </c>
      <c r="E32">
        <v>2</v>
      </c>
      <c r="F32" t="s">
        <v>21</v>
      </c>
      <c r="G32" s="1" t="s">
        <v>22</v>
      </c>
      <c r="H32">
        <v>16</v>
      </c>
      <c r="I32" t="s">
        <v>26</v>
      </c>
      <c r="J32">
        <v>0</v>
      </c>
      <c r="K32" t="s">
        <v>21</v>
      </c>
      <c r="L32" s="1" t="s">
        <v>22</v>
      </c>
      <c r="M32">
        <v>16</v>
      </c>
      <c r="N32" t="s">
        <v>23</v>
      </c>
      <c r="O32" s="2">
        <f t="shared" si="3"/>
        <v>402.12385965949352</v>
      </c>
      <c r="P32" t="s">
        <v>24</v>
      </c>
      <c r="R32" t="s">
        <v>67</v>
      </c>
      <c r="S32" t="str">
        <f t="shared" si="0"/>
        <v>εc∙(d-x)/x=</v>
      </c>
      <c r="T32" s="2">
        <f t="shared" si="1"/>
        <v>7.1602339769068886</v>
      </c>
      <c r="U32" s="1" t="s">
        <v>27</v>
      </c>
      <c r="V32" s="1" t="s">
        <v>51</v>
      </c>
      <c r="W32" s="2">
        <f t="shared" si="2"/>
        <v>434.78260869565219</v>
      </c>
      <c r="X32" t="s">
        <v>12</v>
      </c>
      <c r="Z32" t="s">
        <v>76</v>
      </c>
      <c r="AA32" s="2">
        <f t="shared" si="4"/>
        <v>174.83646072151893</v>
      </c>
      <c r="AB32" t="s">
        <v>3</v>
      </c>
    </row>
    <row r="33" spans="1:28" x14ac:dyDescent="0.3">
      <c r="A33" t="s">
        <v>40</v>
      </c>
      <c r="B33">
        <v>650</v>
      </c>
      <c r="C33" t="s">
        <v>25</v>
      </c>
      <c r="D33" t="s">
        <v>47</v>
      </c>
      <c r="E33">
        <v>2</v>
      </c>
      <c r="F33" t="s">
        <v>21</v>
      </c>
      <c r="G33" s="1" t="s">
        <v>22</v>
      </c>
      <c r="H33">
        <v>25</v>
      </c>
      <c r="I33" t="s">
        <v>26</v>
      </c>
      <c r="J33">
        <v>0</v>
      </c>
      <c r="K33" t="s">
        <v>21</v>
      </c>
      <c r="L33" s="1" t="s">
        <v>22</v>
      </c>
      <c r="M33">
        <v>16</v>
      </c>
      <c r="N33" t="s">
        <v>23</v>
      </c>
      <c r="O33" s="2">
        <f t="shared" si="3"/>
        <v>981.74770424681037</v>
      </c>
      <c r="P33" t="s">
        <v>24</v>
      </c>
      <c r="R33" t="s">
        <v>68</v>
      </c>
      <c r="S33" t="str">
        <f t="shared" si="0"/>
        <v>εc∙(d-x)/x=</v>
      </c>
      <c r="T33" s="2">
        <f t="shared" si="1"/>
        <v>10.358304169978956</v>
      </c>
      <c r="U33" s="1" t="s">
        <v>27</v>
      </c>
      <c r="V33" s="1" t="s">
        <v>52</v>
      </c>
      <c r="W33" s="2">
        <f t="shared" si="2"/>
        <v>434.78260869565219</v>
      </c>
      <c r="X33" t="s">
        <v>12</v>
      </c>
      <c r="Z33" t="s">
        <v>77</v>
      </c>
      <c r="AA33" s="2">
        <f t="shared" si="4"/>
        <v>426.84682793339579</v>
      </c>
      <c r="AB33" t="s">
        <v>3</v>
      </c>
    </row>
    <row r="34" spans="1:28" x14ac:dyDescent="0.3">
      <c r="A34" t="s">
        <v>41</v>
      </c>
      <c r="B34">
        <v>800</v>
      </c>
      <c r="C34" t="s">
        <v>25</v>
      </c>
      <c r="D34" t="s">
        <v>48</v>
      </c>
      <c r="E34">
        <v>4</v>
      </c>
      <c r="F34" t="s">
        <v>21</v>
      </c>
      <c r="G34" s="1" t="s">
        <v>22</v>
      </c>
      <c r="H34">
        <v>25</v>
      </c>
      <c r="I34" t="s">
        <v>26</v>
      </c>
      <c r="J34">
        <v>2</v>
      </c>
      <c r="K34" t="s">
        <v>21</v>
      </c>
      <c r="L34" s="1" t="s">
        <v>22</v>
      </c>
      <c r="M34">
        <v>16</v>
      </c>
      <c r="N34" t="s">
        <v>23</v>
      </c>
      <c r="O34" s="2">
        <f t="shared" si="3"/>
        <v>2365.6192681531143</v>
      </c>
      <c r="P34" t="s">
        <v>24</v>
      </c>
      <c r="R34" t="s">
        <v>69</v>
      </c>
      <c r="S34" t="str">
        <f t="shared" si="0"/>
        <v>εc∙(d-x)/x=</v>
      </c>
      <c r="T34" s="2">
        <f t="shared" si="1"/>
        <v>13.556374363051022</v>
      </c>
      <c r="U34" s="1" t="s">
        <v>27</v>
      </c>
      <c r="V34" s="1" t="s">
        <v>53</v>
      </c>
      <c r="W34" s="2">
        <f t="shared" si="2"/>
        <v>434.78260869565219</v>
      </c>
      <c r="X34" t="s">
        <v>12</v>
      </c>
      <c r="Z34" t="s">
        <v>78</v>
      </c>
      <c r="AA34" s="2">
        <f t="shared" si="4"/>
        <v>1028.5301165883106</v>
      </c>
      <c r="AB34" t="s">
        <v>3</v>
      </c>
    </row>
    <row r="35" spans="1:28" x14ac:dyDescent="0.3">
      <c r="G35" s="1"/>
      <c r="L35" s="1"/>
      <c r="O35" s="2"/>
      <c r="T35" s="2"/>
      <c r="U35" s="1"/>
      <c r="V35" s="1"/>
      <c r="W35" s="2"/>
      <c r="AA35" s="2"/>
    </row>
    <row r="36" spans="1:28" x14ac:dyDescent="0.3">
      <c r="G36" s="1"/>
      <c r="L36" s="1"/>
      <c r="O36" s="2"/>
      <c r="T36" s="2"/>
      <c r="U36" s="1"/>
      <c r="V36" s="1"/>
      <c r="W36" s="2"/>
      <c r="AA36" s="2"/>
    </row>
    <row r="37" spans="1:28" x14ac:dyDescent="0.3">
      <c r="A37" s="12" t="s">
        <v>29</v>
      </c>
      <c r="B37" s="12"/>
      <c r="C37" s="12"/>
      <c r="D37" s="12">
        <v>3.5</v>
      </c>
      <c r="E37" s="12"/>
      <c r="F37" s="12"/>
      <c r="G37" s="1" t="s">
        <v>27</v>
      </c>
    </row>
    <row r="38" spans="1:28" x14ac:dyDescent="0.3">
      <c r="A38" s="13" t="s">
        <v>28</v>
      </c>
      <c r="B38" s="13"/>
      <c r="C38" s="13"/>
      <c r="D38" s="13">
        <v>164.16149999999999</v>
      </c>
      <c r="E38" s="13"/>
      <c r="F38" s="13"/>
      <c r="G38" s="4" t="s">
        <v>25</v>
      </c>
      <c r="H38" s="4"/>
      <c r="J38" t="s">
        <v>61</v>
      </c>
    </row>
    <row r="39" spans="1:28" x14ac:dyDescent="0.3">
      <c r="A39" s="19" t="s">
        <v>30</v>
      </c>
      <c r="B39" s="19"/>
      <c r="C39" s="19"/>
      <c r="D39" s="19"/>
      <c r="E39" s="19"/>
      <c r="F39" s="19"/>
      <c r="G39" s="19"/>
      <c r="H39" s="19"/>
      <c r="I39" s="19"/>
      <c r="J39" s="19"/>
      <c r="K39" s="16">
        <f>(3*D37-2)/(3*D37)</f>
        <v>0.80952380952380953</v>
      </c>
      <c r="L39" s="16"/>
      <c r="M39" s="16"/>
      <c r="N39" s="16"/>
    </row>
    <row r="40" spans="1:28" x14ac:dyDescent="0.3">
      <c r="A40" s="19" t="s">
        <v>57</v>
      </c>
      <c r="B40" s="19"/>
      <c r="C40" s="19"/>
      <c r="D40" s="19"/>
      <c r="E40" s="19"/>
      <c r="F40" s="19"/>
      <c r="G40" s="19"/>
      <c r="H40" s="19"/>
      <c r="I40" s="19"/>
      <c r="J40" s="19"/>
      <c r="K40" s="21">
        <f>F16*10*D38*K39*F8/1000</f>
        <v>3012.233238095238</v>
      </c>
      <c r="L40" s="21"/>
      <c r="M40" s="21"/>
      <c r="N40" s="21"/>
      <c r="O40" t="s">
        <v>3</v>
      </c>
      <c r="P40" t="s">
        <v>71</v>
      </c>
    </row>
    <row r="41" spans="1:28" x14ac:dyDescent="0.3">
      <c r="A41" s="20" t="s">
        <v>31</v>
      </c>
      <c r="B41" s="20"/>
      <c r="C41" s="20"/>
      <c r="D41" s="20"/>
      <c r="E41" s="20"/>
      <c r="F41" s="20"/>
      <c r="G41" s="20"/>
      <c r="H41" s="20"/>
      <c r="I41" s="20"/>
      <c r="J41" s="20"/>
      <c r="K41" s="17">
        <f>F4+AA30+AA31+AA32+AA33+AA34</f>
        <v>4040.7592916769513</v>
      </c>
      <c r="L41" s="17"/>
      <c r="M41" s="17"/>
      <c r="N41" s="17"/>
      <c r="O41" s="4" t="s">
        <v>3</v>
      </c>
    </row>
    <row r="42" spans="1:28" x14ac:dyDescent="0.3">
      <c r="A42" s="20" t="s">
        <v>32</v>
      </c>
      <c r="B42" s="20"/>
      <c r="C42" s="20"/>
      <c r="D42" s="20"/>
      <c r="E42" s="20"/>
      <c r="F42" s="20"/>
      <c r="G42" s="20"/>
      <c r="H42" s="20"/>
      <c r="I42" s="20"/>
      <c r="J42" s="20"/>
      <c r="K42" s="17">
        <f>K40+AA29</f>
        <v>4040.7633546835486</v>
      </c>
      <c r="L42" s="17"/>
      <c r="M42" s="17"/>
      <c r="N42" s="17"/>
      <c r="O42" s="4" t="s">
        <v>3</v>
      </c>
      <c r="S42" s="7" t="s">
        <v>72</v>
      </c>
      <c r="T42" s="7"/>
      <c r="U42" s="7"/>
      <c r="V42" s="4" t="str">
        <f>IF(ROUND(K41,2)=ROUND(K42,2),"OK!","NOT OK!")</f>
        <v>OK!</v>
      </c>
      <c r="W42" s="7"/>
      <c r="X42" s="8"/>
      <c r="Y42" s="7"/>
      <c r="Z42" s="7"/>
      <c r="AA42" s="7"/>
      <c r="AB42" s="7"/>
    </row>
    <row r="43" spans="1:28" x14ac:dyDescent="0.3">
      <c r="A43" s="19" t="s">
        <v>33</v>
      </c>
      <c r="B43" s="19"/>
      <c r="C43" s="19"/>
      <c r="D43" s="19"/>
      <c r="E43" s="19"/>
      <c r="F43" s="19"/>
      <c r="G43" s="19"/>
      <c r="H43" s="19"/>
      <c r="I43" s="19"/>
      <c r="J43" s="19"/>
      <c r="K43" s="18">
        <f>(D37*(3*D37-4)+2)/(2*D37*(3*D37-2))</f>
        <v>0.41596638655462187</v>
      </c>
      <c r="L43" s="18"/>
      <c r="M43" s="18"/>
      <c r="N43" s="18"/>
    </row>
    <row r="44" spans="1:28" x14ac:dyDescent="0.3">
      <c r="A44" s="19" t="s">
        <v>34</v>
      </c>
      <c r="B44" s="19"/>
      <c r="C44" s="19"/>
      <c r="D44" s="19"/>
      <c r="E44" s="19"/>
      <c r="F44" s="19"/>
      <c r="G44" s="19"/>
      <c r="H44" s="19"/>
      <c r="I44" s="19"/>
      <c r="J44" s="19"/>
      <c r="K44" s="16">
        <f>K43*D38</f>
        <v>68.28566596638656</v>
      </c>
      <c r="L44" s="16"/>
      <c r="M44" s="16"/>
      <c r="N44" s="16"/>
      <c r="O44" t="s">
        <v>25</v>
      </c>
    </row>
    <row r="45" spans="1:28" x14ac:dyDescent="0.3">
      <c r="A45" s="19" t="s">
        <v>35</v>
      </c>
      <c r="B45" s="19"/>
      <c r="C45" s="19"/>
      <c r="D45" s="19"/>
      <c r="E45" s="19"/>
      <c r="F45" s="19"/>
      <c r="G45" s="19"/>
      <c r="H45" s="19"/>
      <c r="I45" s="19"/>
      <c r="J45" s="19"/>
      <c r="K45" s="16">
        <f>B34-K44</f>
        <v>731.71433403361345</v>
      </c>
      <c r="L45" s="16"/>
      <c r="M45" s="16"/>
      <c r="N45" s="16"/>
      <c r="O45" t="s">
        <v>25</v>
      </c>
    </row>
    <row r="46" spans="1:28" x14ac:dyDescent="0.3">
      <c r="A46" s="20" t="s">
        <v>60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</row>
    <row r="47" spans="1:28" x14ac:dyDescent="0.3">
      <c r="A47" s="24" t="s">
        <v>42</v>
      </c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4">
        <f>K40*K45/1000+AA29*(B34-B29)/1000-AA30*(B34-B30)/1000-AA31*(B34-B31)/1000-AA32*(B34-B32)/1000-AA33*(B34-B33)/1000-F4*(F15*10-B29)/1000</f>
        <v>1021.7758000495323</v>
      </c>
      <c r="U47" s="4" t="s">
        <v>4</v>
      </c>
      <c r="W47" s="5" t="s">
        <v>58</v>
      </c>
      <c r="X47" s="4" t="s">
        <v>59</v>
      </c>
      <c r="Y47" s="4" t="str">
        <f>IF(T47&gt;F5,"OK!","NOT OK!")</f>
        <v>OK!</v>
      </c>
    </row>
    <row r="48" spans="1:28" x14ac:dyDescent="0.3">
      <c r="A48" s="1" t="s">
        <v>62</v>
      </c>
      <c r="B48" s="23">
        <f>SUM(O29:O34)/(F15*F16*100)</f>
        <v>1.0379213375943025E-2</v>
      </c>
      <c r="C48" s="23"/>
      <c r="D48" s="23"/>
      <c r="E48" t="s">
        <v>63</v>
      </c>
      <c r="G48" s="12">
        <v>0.01</v>
      </c>
      <c r="H48" s="12"/>
      <c r="I48" s="3"/>
      <c r="J48" s="3" t="str">
        <f>IF(B48&gt;=0.01,"OK!","NOT OK!")</f>
        <v>OK!</v>
      </c>
    </row>
  </sheetData>
  <mergeCells count="64">
    <mergeCell ref="A45:J45"/>
    <mergeCell ref="G48:H48"/>
    <mergeCell ref="B48:D48"/>
    <mergeCell ref="A47:S47"/>
    <mergeCell ref="K45:N45"/>
    <mergeCell ref="A46:T46"/>
    <mergeCell ref="A15:E15"/>
    <mergeCell ref="A16:E16"/>
    <mergeCell ref="A37:C37"/>
    <mergeCell ref="A38:C38"/>
    <mergeCell ref="D37:F37"/>
    <mergeCell ref="D38:F38"/>
    <mergeCell ref="F16:I16"/>
    <mergeCell ref="A28:P28"/>
    <mergeCell ref="A13:E13"/>
    <mergeCell ref="A4:E4"/>
    <mergeCell ref="A5:E5"/>
    <mergeCell ref="A6:E6"/>
    <mergeCell ref="A7:E7"/>
    <mergeCell ref="A8:E8"/>
    <mergeCell ref="A9:E9"/>
    <mergeCell ref="A10:E10"/>
    <mergeCell ref="A11:E11"/>
    <mergeCell ref="A12:E12"/>
    <mergeCell ref="J4:M4"/>
    <mergeCell ref="J5:M5"/>
    <mergeCell ref="J7:M7"/>
    <mergeCell ref="J8:M8"/>
    <mergeCell ref="J10:M10"/>
    <mergeCell ref="J11:M11"/>
    <mergeCell ref="J12:M12"/>
    <mergeCell ref="J13:M13"/>
    <mergeCell ref="J15:M15"/>
    <mergeCell ref="J16:M16"/>
    <mergeCell ref="R28:U28"/>
    <mergeCell ref="V28:X28"/>
    <mergeCell ref="K39:N39"/>
    <mergeCell ref="K40:N40"/>
    <mergeCell ref="K41:N41"/>
    <mergeCell ref="K42:N42"/>
    <mergeCell ref="K43:N43"/>
    <mergeCell ref="K44:N44"/>
    <mergeCell ref="A39:J39"/>
    <mergeCell ref="A40:J40"/>
    <mergeCell ref="A41:J41"/>
    <mergeCell ref="A42:J42"/>
    <mergeCell ref="A43:J43"/>
    <mergeCell ref="A44:J44"/>
    <mergeCell ref="A1:AB1"/>
    <mergeCell ref="A3:K3"/>
    <mergeCell ref="A2:Q2"/>
    <mergeCell ref="Z28:AB28"/>
    <mergeCell ref="A14:D14"/>
    <mergeCell ref="F9:I9"/>
    <mergeCell ref="F4:I4"/>
    <mergeCell ref="F5:I5"/>
    <mergeCell ref="F6:I6"/>
    <mergeCell ref="F7:I7"/>
    <mergeCell ref="F8:I8"/>
    <mergeCell ref="F10:I10"/>
    <mergeCell ref="F11:I11"/>
    <mergeCell ref="F12:I12"/>
    <mergeCell ref="F13:I13"/>
    <mergeCell ref="F15:I15"/>
  </mergeCells>
  <pageMargins left="0.51181102362204722" right="0.31496062992125984" top="0.55118110236220474" bottom="0.55118110236220474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 stalpi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Mihai</cp:lastModifiedBy>
  <cp:lastPrinted>2014-09-02T18:21:14Z</cp:lastPrinted>
  <dcterms:created xsi:type="dcterms:W3CDTF">2014-07-06T08:30:36Z</dcterms:created>
  <dcterms:modified xsi:type="dcterms:W3CDTF">2015-01-12T13:59:50Z</dcterms:modified>
</cp:coreProperties>
</file>